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2120" windowHeight="9120" tabRatio="714" firstSheet="1" activeTab="11"/>
  </bookViews>
  <sheets>
    <sheet name="6-11-03" sheetId="1" r:id="rId1"/>
    <sheet name="2004" sheetId="2" r:id="rId2"/>
    <sheet name="2005" sheetId="3" r:id="rId3"/>
    <sheet name="2006" sheetId="4" r:id="rId4"/>
    <sheet name="2007" sheetId="5" r:id="rId5"/>
    <sheet name="2008" sheetId="6" r:id="rId6"/>
    <sheet name="2009" sheetId="7" r:id="rId7"/>
    <sheet name="2010" sheetId="8" r:id="rId8"/>
    <sheet name="2011" sheetId="9" r:id="rId9"/>
    <sheet name="2012" sheetId="10" r:id="rId10"/>
    <sheet name="2013" sheetId="11" r:id="rId11"/>
    <sheet name="2014" sheetId="12" r:id="rId12"/>
  </sheets>
  <definedNames>
    <definedName name="_xlnm.Print_Area" localSheetId="1">'2004'!$B$1:$G$54</definedName>
    <definedName name="_xlnm.Print_Area" localSheetId="2">'2005'!$B$2:$E$39</definedName>
    <definedName name="_xlnm.Print_Area" localSheetId="3">'2006'!$B$2:$E$39</definedName>
    <definedName name="_xlnm.Print_Area" localSheetId="4">'2007'!$A$1:$E$46</definedName>
    <definedName name="_xlnm.Print_Area" localSheetId="5">'2008'!$B$2:$E$44</definedName>
    <definedName name="_xlnm.Print_Area" localSheetId="6">'2009'!$B$2:$E$44</definedName>
    <definedName name="_xlnm.Print_Area" localSheetId="7">'2010'!$B$2:$E$44</definedName>
    <definedName name="_xlnm.Print_Area" localSheetId="8">'2011'!$B$2:$E$44</definedName>
    <definedName name="_xlnm.Print_Area" localSheetId="9">'2012'!$B$2:$E$44</definedName>
    <definedName name="_xlnm.Print_Area" localSheetId="10">'2013'!$B$2:$E$44</definedName>
    <definedName name="_xlnm.Print_Area" localSheetId="11">'2014'!$B$2:$E$44</definedName>
    <definedName name="_xlnm.Print_Area" localSheetId="0">'6-11-03'!$B$1:$G$54</definedName>
  </definedNames>
  <calcPr fullCalcOnLoad="1"/>
</workbook>
</file>

<file path=xl/sharedStrings.xml><?xml version="1.0" encoding="utf-8"?>
<sst xmlns="http://schemas.openxmlformats.org/spreadsheetml/2006/main" count="606" uniqueCount="297">
  <si>
    <t>Perjuicio estético</t>
  </si>
  <si>
    <t>Puntos</t>
  </si>
  <si>
    <t>Secuelas</t>
  </si>
  <si>
    <t xml:space="preserve">Código </t>
  </si>
  <si>
    <t>Secuelas Ponderadas</t>
  </si>
  <si>
    <t>F. Accidente</t>
  </si>
  <si>
    <t>F. del Alta</t>
  </si>
  <si>
    <t>Nombre del Perjudicado</t>
  </si>
  <si>
    <t>Edad</t>
  </si>
  <si>
    <t>INDEMNIZACIONES POR INCAPACIDAD TEMPORAL</t>
  </si>
  <si>
    <t>Nº Días</t>
  </si>
  <si>
    <t>Indemnización</t>
  </si>
  <si>
    <t>VALORACION DE LOS DAÑOS Y PERJUICIOS CAUSADOS A LAS PERSONAS EN ACCIDENTES DE CIRCULACION</t>
  </si>
  <si>
    <t>Total Días</t>
  </si>
  <si>
    <t>Total</t>
  </si>
  <si>
    <t>DIAS DE BAJA</t>
  </si>
  <si>
    <t>INDEMNIZACIONES BÁSICAS POR LESIONES PERMANENTES (INCLUIDOS DAÑOS MORALES)</t>
  </si>
  <si>
    <t>TOTAL INDEMNIZACION POR DIAS DE BAJA</t>
  </si>
  <si>
    <t>TOTAL INDEMNIZACION POR LESIONES PERMANENTE</t>
  </si>
  <si>
    <t>TOTAL VALORACION DE LOS DAÑOS Y PERJUICIOS CAUSADOS</t>
  </si>
  <si>
    <t>En el presente cálculo para la valoración de los daños y perjuicios causados a las personas en accidentes de circulación, sólo se tiene en cuenta el perjuicio económico del 10%, en base a la edad laboral del perjudicado, no se tienen en cuenta otros factores de corrección, ni sobre las indemnizaciones por incapacidad temporal, ni sobre indemnizaciones básicas por lesiones permanentes, como correspondería, si el perjudicado puede acreditar ingresos netos por trabajo personal, superiores al mínimo contemplado en el baremo, o si la secuela permanente ocasionada, produce una limitación parcial para el desarrollo de la actividad habitual del perjudicado, entre otros.</t>
  </si>
  <si>
    <t xml:space="preserve">Total </t>
  </si>
  <si>
    <t>Días de baja impeditivos</t>
  </si>
  <si>
    <t>Días de baja durante la Estancia Hospitalaria</t>
  </si>
  <si>
    <t>Días de baja no impeditivos</t>
  </si>
  <si>
    <t>VALORACION DE LOS DAÑOS CAUSADOS A LAS PERSONAS EN ACCIDENTES DE CIRCULACION</t>
  </si>
  <si>
    <t>TOTAL INDEMNIZACION POR LESIONES PERMANENTES</t>
  </si>
  <si>
    <r>
      <t xml:space="preserve"> </t>
    </r>
    <r>
      <rPr>
        <sz val="9"/>
        <color indexed="8"/>
        <rFont val="Calibri"/>
        <family val="2"/>
      </rPr>
      <t>849,85</t>
    </r>
    <r>
      <rPr>
        <sz val="11"/>
        <rFont val="Calibri"/>
        <family val="2"/>
      </rPr>
      <t xml:space="preserve"> </t>
    </r>
  </si>
  <si>
    <r>
      <t xml:space="preserve"> </t>
    </r>
    <r>
      <rPr>
        <sz val="9"/>
        <color indexed="8"/>
        <rFont val="Calibri"/>
        <family val="2"/>
      </rPr>
      <t>876,07</t>
    </r>
    <r>
      <rPr>
        <sz val="11"/>
        <rFont val="Calibri"/>
        <family val="2"/>
      </rPr>
      <t xml:space="preserve"> </t>
    </r>
  </si>
  <si>
    <r>
      <t xml:space="preserve"> </t>
    </r>
    <r>
      <rPr>
        <sz val="9"/>
        <color indexed="8"/>
        <rFont val="Calibri"/>
        <family val="2"/>
      </rPr>
      <t>899,61</t>
    </r>
    <r>
      <rPr>
        <sz val="11"/>
        <rFont val="Calibri"/>
        <family val="2"/>
      </rPr>
      <t xml:space="preserve"> </t>
    </r>
  </si>
  <si>
    <r>
      <t xml:space="preserve"> </t>
    </r>
    <r>
      <rPr>
        <sz val="9"/>
        <color indexed="8"/>
        <rFont val="Calibri"/>
        <family val="2"/>
      </rPr>
      <t>920,48</t>
    </r>
    <r>
      <rPr>
        <sz val="11"/>
        <rFont val="Calibri"/>
        <family val="2"/>
      </rPr>
      <t xml:space="preserve"> </t>
    </r>
  </si>
  <si>
    <r>
      <t xml:space="preserve"> </t>
    </r>
    <r>
      <rPr>
        <sz val="9"/>
        <color indexed="8"/>
        <rFont val="Calibri"/>
        <family val="2"/>
      </rPr>
      <t>938,66</t>
    </r>
    <r>
      <rPr>
        <sz val="11"/>
        <rFont val="Calibri"/>
        <family val="2"/>
      </rPr>
      <t xml:space="preserve"> </t>
    </r>
  </si>
  <si>
    <r>
      <t xml:space="preserve"> </t>
    </r>
    <r>
      <rPr>
        <sz val="9"/>
        <color indexed="8"/>
        <rFont val="Calibri"/>
        <family val="2"/>
      </rPr>
      <t>954,18</t>
    </r>
    <r>
      <rPr>
        <sz val="11"/>
        <rFont val="Calibri"/>
        <family val="2"/>
      </rPr>
      <t xml:space="preserve"> </t>
    </r>
  </si>
  <si>
    <r>
      <t xml:space="preserve"> </t>
    </r>
    <r>
      <rPr>
        <sz val="9"/>
        <color indexed="8"/>
        <rFont val="Calibri"/>
        <family val="2"/>
      </rPr>
      <t>974,69</t>
    </r>
    <r>
      <rPr>
        <sz val="11"/>
        <rFont val="Calibri"/>
        <family val="2"/>
      </rPr>
      <t xml:space="preserve"> </t>
    </r>
  </si>
  <si>
    <r>
      <t xml:space="preserve"> </t>
    </r>
    <r>
      <rPr>
        <sz val="9"/>
        <color indexed="8"/>
        <rFont val="Calibri"/>
        <family val="2"/>
      </rPr>
      <t>993,16</t>
    </r>
    <r>
      <rPr>
        <sz val="11"/>
        <rFont val="Calibri"/>
        <family val="2"/>
      </rPr>
      <t xml:space="preserve"> </t>
    </r>
  </si>
  <si>
    <r>
      <t xml:space="preserve"> </t>
    </r>
    <r>
      <rPr>
        <sz val="9"/>
        <color indexed="8"/>
        <rFont val="Calibri"/>
        <family val="2"/>
      </rPr>
      <t>1.009,67</t>
    </r>
    <r>
      <rPr>
        <sz val="11"/>
        <rFont val="Calibri"/>
        <family val="2"/>
      </rPr>
      <t xml:space="preserve"> </t>
    </r>
  </si>
  <si>
    <r>
      <t xml:space="preserve"> </t>
    </r>
    <r>
      <rPr>
        <sz val="9"/>
        <color indexed="8"/>
        <rFont val="Calibri"/>
        <family val="2"/>
      </rPr>
      <t>1.024,15</t>
    </r>
    <r>
      <rPr>
        <sz val="11"/>
        <rFont val="Calibri"/>
        <family val="2"/>
      </rPr>
      <t xml:space="preserve"> </t>
    </r>
  </si>
  <si>
    <r>
      <t xml:space="preserve"> </t>
    </r>
    <r>
      <rPr>
        <sz val="9"/>
        <color indexed="8"/>
        <rFont val="Calibri"/>
        <family val="2"/>
      </rPr>
      <t>1.203,65</t>
    </r>
    <r>
      <rPr>
        <sz val="11"/>
        <rFont val="Calibri"/>
        <family val="2"/>
      </rPr>
      <t xml:space="preserve"> </t>
    </r>
  </si>
  <si>
    <r>
      <t xml:space="preserve"> </t>
    </r>
    <r>
      <rPr>
        <sz val="9"/>
        <color indexed="8"/>
        <rFont val="Calibri"/>
        <family val="2"/>
      </rPr>
      <t>1.368,51</t>
    </r>
    <r>
      <rPr>
        <sz val="11"/>
        <rFont val="Calibri"/>
        <family val="2"/>
      </rPr>
      <t xml:space="preserve"> </t>
    </r>
  </si>
  <si>
    <r>
      <t xml:space="preserve"> </t>
    </r>
    <r>
      <rPr>
        <sz val="9"/>
        <color indexed="8"/>
        <rFont val="Calibri"/>
        <family val="2"/>
      </rPr>
      <t>1.533,05</t>
    </r>
    <r>
      <rPr>
        <sz val="11"/>
        <rFont val="Calibri"/>
        <family val="2"/>
      </rPr>
      <t xml:space="preserve"> </t>
    </r>
  </si>
  <si>
    <r>
      <t xml:space="preserve"> </t>
    </r>
    <r>
      <rPr>
        <sz val="9"/>
        <color indexed="8"/>
        <rFont val="Calibri"/>
        <family val="2"/>
      </rPr>
      <t>1.687,08</t>
    </r>
    <r>
      <rPr>
        <sz val="11"/>
        <rFont val="Calibri"/>
        <family val="2"/>
      </rPr>
      <t xml:space="preserve"> </t>
    </r>
  </si>
  <si>
    <r>
      <t xml:space="preserve"> </t>
    </r>
    <r>
      <rPr>
        <sz val="9"/>
        <color indexed="8"/>
        <rFont val="Calibri"/>
        <family val="2"/>
      </rPr>
      <t>1.830,85</t>
    </r>
    <r>
      <rPr>
        <sz val="11"/>
        <rFont val="Calibri"/>
        <family val="2"/>
      </rPr>
      <t xml:space="preserve"> </t>
    </r>
  </si>
  <si>
    <r>
      <t xml:space="preserve"> </t>
    </r>
    <r>
      <rPr>
        <sz val="9"/>
        <color indexed="8"/>
        <rFont val="Calibri"/>
        <family val="2"/>
      </rPr>
      <t>1.964,67</t>
    </r>
    <r>
      <rPr>
        <sz val="11"/>
        <rFont val="Calibri"/>
        <family val="2"/>
      </rPr>
      <t xml:space="preserve"> </t>
    </r>
  </si>
  <si>
    <r>
      <t xml:space="preserve"> </t>
    </r>
    <r>
      <rPr>
        <sz val="9"/>
        <color indexed="8"/>
        <rFont val="Calibri"/>
        <family val="2"/>
      </rPr>
      <t>2.088,76</t>
    </r>
    <r>
      <rPr>
        <sz val="11"/>
        <rFont val="Calibri"/>
        <family val="2"/>
      </rPr>
      <t xml:space="preserve"> </t>
    </r>
  </si>
  <si>
    <r>
      <t xml:space="preserve"> </t>
    </r>
    <r>
      <rPr>
        <sz val="9"/>
        <color indexed="8"/>
        <rFont val="Calibri"/>
        <family val="2"/>
      </rPr>
      <t>2.203,42</t>
    </r>
    <r>
      <rPr>
        <sz val="11"/>
        <rFont val="Calibri"/>
        <family val="2"/>
      </rPr>
      <t xml:space="preserve"> </t>
    </r>
  </si>
  <si>
    <r>
      <t xml:space="preserve"> </t>
    </r>
    <r>
      <rPr>
        <sz val="9"/>
        <color indexed="8"/>
        <rFont val="Calibri"/>
        <family val="2"/>
      </rPr>
      <t>2.355,96</t>
    </r>
    <r>
      <rPr>
        <sz val="11"/>
        <rFont val="Calibri"/>
        <family val="2"/>
      </rPr>
      <t xml:space="preserve"> </t>
    </r>
  </si>
  <si>
    <r>
      <t xml:space="preserve"> </t>
    </r>
    <r>
      <rPr>
        <sz val="9"/>
        <color indexed="8"/>
        <rFont val="Calibri"/>
        <family val="2"/>
      </rPr>
      <t>2.505,50</t>
    </r>
    <r>
      <rPr>
        <sz val="11"/>
        <rFont val="Calibri"/>
        <family val="2"/>
      </rPr>
      <t xml:space="preserve"> </t>
    </r>
  </si>
  <si>
    <r>
      <t xml:space="preserve"> </t>
    </r>
    <r>
      <rPr>
        <sz val="9"/>
        <color indexed="8"/>
        <rFont val="Calibri"/>
        <family val="2"/>
      </rPr>
      <t>2.652,14</t>
    </r>
    <r>
      <rPr>
        <sz val="11"/>
        <rFont val="Calibri"/>
        <family val="2"/>
      </rPr>
      <t xml:space="preserve"> </t>
    </r>
  </si>
  <si>
    <r>
      <t xml:space="preserve"> </t>
    </r>
    <r>
      <rPr>
        <sz val="9"/>
        <color indexed="8"/>
        <rFont val="Calibri"/>
        <family val="2"/>
      </rPr>
      <t>2.795,89</t>
    </r>
    <r>
      <rPr>
        <sz val="11"/>
        <rFont val="Calibri"/>
        <family val="2"/>
      </rPr>
      <t xml:space="preserve"> </t>
    </r>
  </si>
  <si>
    <r>
      <t xml:space="preserve"> </t>
    </r>
    <r>
      <rPr>
        <sz val="9"/>
        <color indexed="8"/>
        <rFont val="Calibri"/>
        <family val="2"/>
      </rPr>
      <t>2.936,80</t>
    </r>
    <r>
      <rPr>
        <sz val="11"/>
        <rFont val="Calibri"/>
        <family val="2"/>
      </rPr>
      <t xml:space="preserve"> </t>
    </r>
  </si>
  <si>
    <r>
      <t xml:space="preserve"> </t>
    </r>
    <r>
      <rPr>
        <sz val="9"/>
        <color indexed="8"/>
        <rFont val="Calibri"/>
        <family val="2"/>
      </rPr>
      <t>3.074,98</t>
    </r>
    <r>
      <rPr>
        <sz val="11"/>
        <rFont val="Calibri"/>
        <family val="2"/>
      </rPr>
      <t xml:space="preserve"> </t>
    </r>
  </si>
  <si>
    <r>
      <t xml:space="preserve"> </t>
    </r>
    <r>
      <rPr>
        <sz val="9"/>
        <color indexed="8"/>
        <rFont val="Calibri"/>
        <family val="2"/>
      </rPr>
      <t>3.210,41</t>
    </r>
    <r>
      <rPr>
        <sz val="11"/>
        <rFont val="Calibri"/>
        <family val="2"/>
      </rPr>
      <t xml:space="preserve"> </t>
    </r>
  </si>
  <si>
    <r>
      <t xml:space="preserve"> </t>
    </r>
    <r>
      <rPr>
        <sz val="9"/>
        <color indexed="8"/>
        <rFont val="Calibri"/>
        <family val="2"/>
      </rPr>
      <t>3.343,23</t>
    </r>
    <r>
      <rPr>
        <sz val="11"/>
        <rFont val="Calibri"/>
        <family val="2"/>
      </rPr>
      <t xml:space="preserve"> </t>
    </r>
  </si>
  <si>
    <r>
      <t xml:space="preserve"> </t>
    </r>
    <r>
      <rPr>
        <sz val="9"/>
        <color indexed="8"/>
        <rFont val="Calibri"/>
        <family val="2"/>
      </rPr>
      <t>3.473,42</t>
    </r>
    <r>
      <rPr>
        <sz val="11"/>
        <rFont val="Calibri"/>
        <family val="2"/>
      </rPr>
      <t xml:space="preserve"> </t>
    </r>
  </si>
  <si>
    <r>
      <t xml:space="preserve"> </t>
    </r>
    <r>
      <rPr>
        <sz val="9"/>
        <color indexed="8"/>
        <rFont val="Calibri"/>
        <family val="2"/>
      </rPr>
      <t>786,78</t>
    </r>
    <r>
      <rPr>
        <sz val="11"/>
        <rFont val="Calibri"/>
        <family val="2"/>
      </rPr>
      <t xml:space="preserve"> </t>
    </r>
  </si>
  <si>
    <r>
      <t xml:space="preserve"> </t>
    </r>
    <r>
      <rPr>
        <sz val="9"/>
        <color indexed="8"/>
        <rFont val="Calibri"/>
        <family val="2"/>
      </rPr>
      <t>809,25</t>
    </r>
    <r>
      <rPr>
        <sz val="11"/>
        <rFont val="Calibri"/>
        <family val="2"/>
      </rPr>
      <t xml:space="preserve"> </t>
    </r>
  </si>
  <si>
    <r>
      <t xml:space="preserve"> </t>
    </r>
    <r>
      <rPr>
        <sz val="9"/>
        <color indexed="8"/>
        <rFont val="Calibri"/>
        <family val="2"/>
      </rPr>
      <t>829,36</t>
    </r>
    <r>
      <rPr>
        <sz val="11"/>
        <rFont val="Calibri"/>
        <family val="2"/>
      </rPr>
      <t xml:space="preserve"> </t>
    </r>
  </si>
  <si>
    <r>
      <t xml:space="preserve"> </t>
    </r>
    <r>
      <rPr>
        <sz val="9"/>
        <color indexed="8"/>
        <rFont val="Calibri"/>
        <family val="2"/>
      </rPr>
      <t>847,07</t>
    </r>
    <r>
      <rPr>
        <sz val="11"/>
        <rFont val="Calibri"/>
        <family val="2"/>
      </rPr>
      <t xml:space="preserve"> </t>
    </r>
  </si>
  <si>
    <r>
      <t xml:space="preserve"> </t>
    </r>
    <r>
      <rPr>
        <sz val="9"/>
        <color indexed="8"/>
        <rFont val="Calibri"/>
        <family val="2"/>
      </rPr>
      <t>862,39</t>
    </r>
    <r>
      <rPr>
        <sz val="11"/>
        <rFont val="Calibri"/>
        <family val="2"/>
      </rPr>
      <t xml:space="preserve"> </t>
    </r>
  </si>
  <si>
    <r>
      <t xml:space="preserve"> </t>
    </r>
    <r>
      <rPr>
        <sz val="9"/>
        <color indexed="8"/>
        <rFont val="Calibri"/>
        <family val="2"/>
      </rPr>
      <t>875,34</t>
    </r>
    <r>
      <rPr>
        <sz val="11"/>
        <rFont val="Calibri"/>
        <family val="2"/>
      </rPr>
      <t xml:space="preserve"> </t>
    </r>
  </si>
  <si>
    <r>
      <t xml:space="preserve"> </t>
    </r>
    <r>
      <rPr>
        <sz val="9"/>
        <color indexed="8"/>
        <rFont val="Calibri"/>
        <family val="2"/>
      </rPr>
      <t>892,95</t>
    </r>
    <r>
      <rPr>
        <sz val="11"/>
        <rFont val="Calibri"/>
        <family val="2"/>
      </rPr>
      <t xml:space="preserve"> </t>
    </r>
  </si>
  <si>
    <r>
      <t xml:space="preserve"> </t>
    </r>
    <r>
      <rPr>
        <sz val="9"/>
        <color indexed="8"/>
        <rFont val="Calibri"/>
        <family val="2"/>
      </rPr>
      <t>908,77</t>
    </r>
    <r>
      <rPr>
        <sz val="11"/>
        <rFont val="Calibri"/>
        <family val="2"/>
      </rPr>
      <t xml:space="preserve"> </t>
    </r>
  </si>
  <si>
    <r>
      <t xml:space="preserve"> </t>
    </r>
    <r>
      <rPr>
        <sz val="9"/>
        <color indexed="8"/>
        <rFont val="Calibri"/>
        <family val="2"/>
      </rPr>
      <t>922,79</t>
    </r>
    <r>
      <rPr>
        <sz val="11"/>
        <rFont val="Calibri"/>
        <family val="2"/>
      </rPr>
      <t xml:space="preserve"> </t>
    </r>
  </si>
  <si>
    <r>
      <t xml:space="preserve"> </t>
    </r>
    <r>
      <rPr>
        <sz val="9"/>
        <color indexed="8"/>
        <rFont val="Calibri"/>
        <family val="2"/>
      </rPr>
      <t>935,02</t>
    </r>
    <r>
      <rPr>
        <sz val="11"/>
        <rFont val="Calibri"/>
        <family val="2"/>
      </rPr>
      <t xml:space="preserve"> </t>
    </r>
  </si>
  <si>
    <r>
      <t xml:space="preserve"> </t>
    </r>
    <r>
      <rPr>
        <sz val="9"/>
        <color indexed="8"/>
        <rFont val="Calibri"/>
        <family val="2"/>
      </rPr>
      <t>1.101,73</t>
    </r>
    <r>
      <rPr>
        <sz val="11"/>
        <rFont val="Calibri"/>
        <family val="2"/>
      </rPr>
      <t xml:space="preserve"> </t>
    </r>
  </si>
  <si>
    <r>
      <t xml:space="preserve"> </t>
    </r>
    <r>
      <rPr>
        <sz val="9"/>
        <color indexed="8"/>
        <rFont val="Calibri"/>
        <family val="2"/>
      </rPr>
      <t>1.254,84</t>
    </r>
    <r>
      <rPr>
        <sz val="11"/>
        <rFont val="Calibri"/>
        <family val="2"/>
      </rPr>
      <t xml:space="preserve"> </t>
    </r>
  </si>
  <si>
    <r>
      <t xml:space="preserve"> </t>
    </r>
    <r>
      <rPr>
        <sz val="9"/>
        <color indexed="8"/>
        <rFont val="Calibri"/>
        <family val="2"/>
      </rPr>
      <t>1.407,53</t>
    </r>
    <r>
      <rPr>
        <sz val="11"/>
        <rFont val="Calibri"/>
        <family val="2"/>
      </rPr>
      <t xml:space="preserve"> </t>
    </r>
  </si>
  <si>
    <r>
      <t xml:space="preserve"> </t>
    </r>
    <r>
      <rPr>
        <sz val="9"/>
        <color indexed="8"/>
        <rFont val="Calibri"/>
        <family val="2"/>
      </rPr>
      <t>1.550,51</t>
    </r>
    <r>
      <rPr>
        <sz val="11"/>
        <rFont val="Calibri"/>
        <family val="2"/>
      </rPr>
      <t xml:space="preserve"> </t>
    </r>
  </si>
  <si>
    <r>
      <t xml:space="preserve"> </t>
    </r>
    <r>
      <rPr>
        <sz val="9"/>
        <color indexed="8"/>
        <rFont val="Calibri"/>
        <family val="2"/>
      </rPr>
      <t>1.683,98</t>
    </r>
    <r>
      <rPr>
        <sz val="11"/>
        <rFont val="Calibri"/>
        <family val="2"/>
      </rPr>
      <t xml:space="preserve"> </t>
    </r>
  </si>
  <si>
    <r>
      <t xml:space="preserve"> </t>
    </r>
    <r>
      <rPr>
        <sz val="9"/>
        <color indexed="8"/>
        <rFont val="Calibri"/>
        <family val="2"/>
      </rPr>
      <t>1.808,22</t>
    </r>
    <r>
      <rPr>
        <sz val="11"/>
        <rFont val="Calibri"/>
        <family val="2"/>
      </rPr>
      <t xml:space="preserve"> </t>
    </r>
  </si>
  <si>
    <r>
      <t xml:space="preserve"> </t>
    </r>
    <r>
      <rPr>
        <sz val="9"/>
        <color indexed="8"/>
        <rFont val="Calibri"/>
        <family val="2"/>
      </rPr>
      <t>1.923,45</t>
    </r>
    <r>
      <rPr>
        <sz val="11"/>
        <rFont val="Calibri"/>
        <family val="2"/>
      </rPr>
      <t xml:space="preserve"> </t>
    </r>
  </si>
  <si>
    <r>
      <t xml:space="preserve"> </t>
    </r>
    <r>
      <rPr>
        <sz val="9"/>
        <color indexed="8"/>
        <rFont val="Calibri"/>
        <family val="2"/>
      </rPr>
      <t>2.029,93</t>
    </r>
    <r>
      <rPr>
        <sz val="11"/>
        <rFont val="Calibri"/>
        <family val="2"/>
      </rPr>
      <t xml:space="preserve"> </t>
    </r>
  </si>
  <si>
    <r>
      <t xml:space="preserve"> </t>
    </r>
    <r>
      <rPr>
        <sz val="9"/>
        <color indexed="8"/>
        <rFont val="Calibri"/>
        <family val="2"/>
      </rPr>
      <t>2.171,28</t>
    </r>
    <r>
      <rPr>
        <sz val="11"/>
        <rFont val="Calibri"/>
        <family val="2"/>
      </rPr>
      <t xml:space="preserve"> </t>
    </r>
  </si>
  <si>
    <r>
      <t xml:space="preserve"> </t>
    </r>
    <r>
      <rPr>
        <sz val="9"/>
        <color indexed="8"/>
        <rFont val="Calibri"/>
        <family val="2"/>
      </rPr>
      <t>2.309,86</t>
    </r>
    <r>
      <rPr>
        <sz val="11"/>
        <rFont val="Calibri"/>
        <family val="2"/>
      </rPr>
      <t xml:space="preserve"> </t>
    </r>
  </si>
  <si>
    <r>
      <t xml:space="preserve"> </t>
    </r>
    <r>
      <rPr>
        <sz val="9"/>
        <color indexed="8"/>
        <rFont val="Calibri"/>
        <family val="2"/>
      </rPr>
      <t>2.445,73</t>
    </r>
    <r>
      <rPr>
        <sz val="11"/>
        <rFont val="Calibri"/>
        <family val="2"/>
      </rPr>
      <t xml:space="preserve"> </t>
    </r>
  </si>
  <si>
    <r>
      <t xml:space="preserve"> </t>
    </r>
    <r>
      <rPr>
        <sz val="9"/>
        <color indexed="8"/>
        <rFont val="Calibri"/>
        <family val="2"/>
      </rPr>
      <t>2.578,93</t>
    </r>
    <r>
      <rPr>
        <sz val="11"/>
        <rFont val="Calibri"/>
        <family val="2"/>
      </rPr>
      <t xml:space="preserve"> </t>
    </r>
  </si>
  <si>
    <r>
      <t xml:space="preserve"> </t>
    </r>
    <r>
      <rPr>
        <sz val="9"/>
        <color indexed="8"/>
        <rFont val="Calibri"/>
        <family val="2"/>
      </rPr>
      <t>2.709,52</t>
    </r>
    <r>
      <rPr>
        <sz val="11"/>
        <rFont val="Calibri"/>
        <family val="2"/>
      </rPr>
      <t xml:space="preserve"> </t>
    </r>
  </si>
  <si>
    <r>
      <t xml:space="preserve"> </t>
    </r>
    <r>
      <rPr>
        <sz val="9"/>
        <color indexed="8"/>
        <rFont val="Calibri"/>
        <family val="2"/>
      </rPr>
      <t>2.837,55</t>
    </r>
    <r>
      <rPr>
        <sz val="11"/>
        <rFont val="Calibri"/>
        <family val="2"/>
      </rPr>
      <t xml:space="preserve"> </t>
    </r>
  </si>
  <si>
    <r>
      <t xml:space="preserve"> </t>
    </r>
    <r>
      <rPr>
        <sz val="9"/>
        <color indexed="8"/>
        <rFont val="Calibri"/>
        <family val="2"/>
      </rPr>
      <t>2.963,08</t>
    </r>
    <r>
      <rPr>
        <sz val="11"/>
        <rFont val="Calibri"/>
        <family val="2"/>
      </rPr>
      <t xml:space="preserve"> </t>
    </r>
  </si>
  <si>
    <r>
      <t xml:space="preserve"> </t>
    </r>
    <r>
      <rPr>
        <sz val="9"/>
        <color indexed="8"/>
        <rFont val="Calibri"/>
        <family val="2"/>
      </rPr>
      <t>3.086,15</t>
    </r>
    <r>
      <rPr>
        <sz val="11"/>
        <rFont val="Calibri"/>
        <family val="2"/>
      </rPr>
      <t xml:space="preserve"> </t>
    </r>
  </si>
  <si>
    <r>
      <t xml:space="preserve"> </t>
    </r>
    <r>
      <rPr>
        <sz val="9"/>
        <color indexed="8"/>
        <rFont val="Calibri"/>
        <family val="2"/>
      </rPr>
      <t>3.206,79</t>
    </r>
    <r>
      <rPr>
        <sz val="11"/>
        <rFont val="Calibri"/>
        <family val="2"/>
      </rPr>
      <t xml:space="preserve"> </t>
    </r>
  </si>
  <si>
    <r>
      <t xml:space="preserve"> </t>
    </r>
    <r>
      <rPr>
        <sz val="9"/>
        <color indexed="8"/>
        <rFont val="Calibri"/>
        <family val="2"/>
      </rPr>
      <t>723,70</t>
    </r>
    <r>
      <rPr>
        <sz val="11"/>
        <rFont val="Calibri"/>
        <family val="2"/>
      </rPr>
      <t xml:space="preserve"> </t>
    </r>
  </si>
  <si>
    <r>
      <t xml:space="preserve"> </t>
    </r>
    <r>
      <rPr>
        <sz val="9"/>
        <color indexed="8"/>
        <rFont val="Calibri"/>
        <family val="2"/>
      </rPr>
      <t>742,42</t>
    </r>
    <r>
      <rPr>
        <sz val="11"/>
        <rFont val="Calibri"/>
        <family val="2"/>
      </rPr>
      <t xml:space="preserve"> </t>
    </r>
  </si>
  <si>
    <r>
      <t xml:space="preserve"> </t>
    </r>
    <r>
      <rPr>
        <sz val="9"/>
        <color indexed="8"/>
        <rFont val="Calibri"/>
        <family val="2"/>
      </rPr>
      <t>759,07</t>
    </r>
    <r>
      <rPr>
        <sz val="11"/>
        <rFont val="Calibri"/>
        <family val="2"/>
      </rPr>
      <t xml:space="preserve"> </t>
    </r>
  </si>
  <si>
    <r>
      <t xml:space="preserve"> </t>
    </r>
    <r>
      <rPr>
        <sz val="9"/>
        <color indexed="8"/>
        <rFont val="Calibri"/>
        <family val="2"/>
      </rPr>
      <t>773,62</t>
    </r>
    <r>
      <rPr>
        <sz val="11"/>
        <rFont val="Calibri"/>
        <family val="2"/>
      </rPr>
      <t xml:space="preserve"> </t>
    </r>
  </si>
  <si>
    <r>
      <t xml:space="preserve"> </t>
    </r>
    <r>
      <rPr>
        <sz val="9"/>
        <color indexed="8"/>
        <rFont val="Calibri"/>
        <family val="2"/>
      </rPr>
      <t>786,09</t>
    </r>
    <r>
      <rPr>
        <sz val="11"/>
        <rFont val="Calibri"/>
        <family val="2"/>
      </rPr>
      <t xml:space="preserve"> </t>
    </r>
  </si>
  <si>
    <r>
      <t xml:space="preserve"> </t>
    </r>
    <r>
      <rPr>
        <sz val="9"/>
        <color indexed="8"/>
        <rFont val="Calibri"/>
        <family val="2"/>
      </rPr>
      <t>796,49</t>
    </r>
    <r>
      <rPr>
        <sz val="11"/>
        <rFont val="Calibri"/>
        <family val="2"/>
      </rPr>
      <t xml:space="preserve"> </t>
    </r>
  </si>
  <si>
    <r>
      <t xml:space="preserve"> </t>
    </r>
    <r>
      <rPr>
        <sz val="9"/>
        <color indexed="8"/>
        <rFont val="Calibri"/>
        <family val="2"/>
      </rPr>
      <t>811,18</t>
    </r>
    <r>
      <rPr>
        <sz val="11"/>
        <rFont val="Calibri"/>
        <family val="2"/>
      </rPr>
      <t xml:space="preserve"> </t>
    </r>
  </si>
  <si>
    <r>
      <t xml:space="preserve"> </t>
    </r>
    <r>
      <rPr>
        <sz val="9"/>
        <color indexed="8"/>
        <rFont val="Calibri"/>
        <family val="2"/>
      </rPr>
      <t>824,32</t>
    </r>
    <r>
      <rPr>
        <sz val="11"/>
        <rFont val="Calibri"/>
        <family val="2"/>
      </rPr>
      <t xml:space="preserve"> </t>
    </r>
  </si>
  <si>
    <r>
      <t xml:space="preserve"> </t>
    </r>
    <r>
      <rPr>
        <sz val="9"/>
        <color indexed="8"/>
        <rFont val="Calibri"/>
        <family val="2"/>
      </rPr>
      <t>835,89</t>
    </r>
    <r>
      <rPr>
        <sz val="11"/>
        <rFont val="Calibri"/>
        <family val="2"/>
      </rPr>
      <t xml:space="preserve"> </t>
    </r>
  </si>
  <si>
    <r>
      <t xml:space="preserve"> </t>
    </r>
    <r>
      <rPr>
        <sz val="9"/>
        <color indexed="8"/>
        <rFont val="Calibri"/>
        <family val="2"/>
      </rPr>
      <t>845,91</t>
    </r>
    <r>
      <rPr>
        <sz val="11"/>
        <rFont val="Calibri"/>
        <family val="2"/>
      </rPr>
      <t xml:space="preserve"> </t>
    </r>
  </si>
  <si>
    <r>
      <t xml:space="preserve"> </t>
    </r>
    <r>
      <rPr>
        <sz val="9"/>
        <color indexed="8"/>
        <rFont val="Calibri"/>
        <family val="2"/>
      </rPr>
      <t>999,79</t>
    </r>
    <r>
      <rPr>
        <sz val="11"/>
        <rFont val="Calibri"/>
        <family val="2"/>
      </rPr>
      <t xml:space="preserve"> </t>
    </r>
  </si>
  <si>
    <r>
      <t xml:space="preserve"> </t>
    </r>
    <r>
      <rPr>
        <sz val="9"/>
        <color indexed="8"/>
        <rFont val="Calibri"/>
        <family val="2"/>
      </rPr>
      <t>1.141,16</t>
    </r>
    <r>
      <rPr>
        <sz val="11"/>
        <rFont val="Calibri"/>
        <family val="2"/>
      </rPr>
      <t xml:space="preserve"> </t>
    </r>
  </si>
  <si>
    <r>
      <t xml:space="preserve"> </t>
    </r>
    <r>
      <rPr>
        <sz val="9"/>
        <color indexed="8"/>
        <rFont val="Calibri"/>
        <family val="2"/>
      </rPr>
      <t>1.282,03</t>
    </r>
    <r>
      <rPr>
        <sz val="11"/>
        <rFont val="Calibri"/>
        <family val="2"/>
      </rPr>
      <t xml:space="preserve"> </t>
    </r>
  </si>
  <si>
    <r>
      <t xml:space="preserve"> </t>
    </r>
    <r>
      <rPr>
        <sz val="9"/>
        <color indexed="8"/>
        <rFont val="Calibri"/>
        <family val="2"/>
      </rPr>
      <t>1.413,94</t>
    </r>
    <r>
      <rPr>
        <sz val="11"/>
        <rFont val="Calibri"/>
        <family val="2"/>
      </rPr>
      <t xml:space="preserve"> </t>
    </r>
  </si>
  <si>
    <r>
      <t xml:space="preserve"> </t>
    </r>
    <r>
      <rPr>
        <sz val="9"/>
        <color indexed="8"/>
        <rFont val="Calibri"/>
        <family val="2"/>
      </rPr>
      <t>1.537,10</t>
    </r>
    <r>
      <rPr>
        <sz val="11"/>
        <rFont val="Calibri"/>
        <family val="2"/>
      </rPr>
      <t xml:space="preserve"> </t>
    </r>
  </si>
  <si>
    <r>
      <t xml:space="preserve"> </t>
    </r>
    <r>
      <rPr>
        <sz val="9"/>
        <color indexed="8"/>
        <rFont val="Calibri"/>
        <family val="2"/>
      </rPr>
      <t>1.651,77</t>
    </r>
    <r>
      <rPr>
        <sz val="11"/>
        <rFont val="Calibri"/>
        <family val="2"/>
      </rPr>
      <t xml:space="preserve"> </t>
    </r>
  </si>
  <si>
    <r>
      <t xml:space="preserve"> </t>
    </r>
    <r>
      <rPr>
        <sz val="9"/>
        <color indexed="8"/>
        <rFont val="Calibri"/>
        <family val="2"/>
      </rPr>
      <t>1.758,15</t>
    </r>
    <r>
      <rPr>
        <sz val="11"/>
        <rFont val="Calibri"/>
        <family val="2"/>
      </rPr>
      <t xml:space="preserve"> </t>
    </r>
  </si>
  <si>
    <r>
      <t xml:space="preserve"> </t>
    </r>
    <r>
      <rPr>
        <sz val="9"/>
        <color indexed="8"/>
        <rFont val="Calibri"/>
        <family val="2"/>
      </rPr>
      <t>1.856,44</t>
    </r>
    <r>
      <rPr>
        <sz val="11"/>
        <rFont val="Calibri"/>
        <family val="2"/>
      </rPr>
      <t xml:space="preserve"> </t>
    </r>
  </si>
  <si>
    <r>
      <t xml:space="preserve"> </t>
    </r>
    <r>
      <rPr>
        <sz val="9"/>
        <color indexed="8"/>
        <rFont val="Calibri"/>
        <family val="2"/>
      </rPr>
      <t>1.986,59</t>
    </r>
    <r>
      <rPr>
        <sz val="11"/>
        <rFont val="Calibri"/>
        <family val="2"/>
      </rPr>
      <t xml:space="preserve"> </t>
    </r>
  </si>
  <si>
    <r>
      <t xml:space="preserve"> </t>
    </r>
    <r>
      <rPr>
        <sz val="9"/>
        <color indexed="8"/>
        <rFont val="Calibri"/>
        <family val="2"/>
      </rPr>
      <t>2.114,22</t>
    </r>
    <r>
      <rPr>
        <sz val="11"/>
        <rFont val="Calibri"/>
        <family val="2"/>
      </rPr>
      <t xml:space="preserve"> </t>
    </r>
  </si>
  <si>
    <r>
      <t xml:space="preserve"> </t>
    </r>
    <r>
      <rPr>
        <sz val="9"/>
        <color indexed="8"/>
        <rFont val="Calibri"/>
        <family val="2"/>
      </rPr>
      <t>2.239,33</t>
    </r>
    <r>
      <rPr>
        <sz val="11"/>
        <rFont val="Calibri"/>
        <family val="2"/>
      </rPr>
      <t xml:space="preserve"> </t>
    </r>
  </si>
  <si>
    <r>
      <t xml:space="preserve"> </t>
    </r>
    <r>
      <rPr>
        <sz val="9"/>
        <color indexed="8"/>
        <rFont val="Calibri"/>
        <family val="2"/>
      </rPr>
      <t>2.362,00</t>
    </r>
    <r>
      <rPr>
        <sz val="11"/>
        <rFont val="Calibri"/>
        <family val="2"/>
      </rPr>
      <t xml:space="preserve"> </t>
    </r>
  </si>
  <si>
    <r>
      <t xml:space="preserve"> </t>
    </r>
    <r>
      <rPr>
        <sz val="9"/>
        <color indexed="8"/>
        <rFont val="Calibri"/>
        <family val="2"/>
      </rPr>
      <t>2.482,26</t>
    </r>
    <r>
      <rPr>
        <sz val="11"/>
        <rFont val="Calibri"/>
        <family val="2"/>
      </rPr>
      <t xml:space="preserve"> </t>
    </r>
  </si>
  <si>
    <r>
      <t xml:space="preserve"> </t>
    </r>
    <r>
      <rPr>
        <sz val="9"/>
        <color indexed="8"/>
        <rFont val="Calibri"/>
        <family val="2"/>
      </rPr>
      <t>2.600,15</t>
    </r>
    <r>
      <rPr>
        <sz val="11"/>
        <rFont val="Calibri"/>
        <family val="2"/>
      </rPr>
      <t xml:space="preserve"> </t>
    </r>
  </si>
  <si>
    <r>
      <t xml:space="preserve"> </t>
    </r>
    <r>
      <rPr>
        <sz val="9"/>
        <color indexed="8"/>
        <rFont val="Calibri"/>
        <family val="2"/>
      </rPr>
      <t>2.715,75</t>
    </r>
    <r>
      <rPr>
        <sz val="11"/>
        <rFont val="Calibri"/>
        <family val="2"/>
      </rPr>
      <t xml:space="preserve"> </t>
    </r>
  </si>
  <si>
    <r>
      <t xml:space="preserve"> </t>
    </r>
    <r>
      <rPr>
        <sz val="9"/>
        <color indexed="8"/>
        <rFont val="Calibri"/>
        <family val="2"/>
      </rPr>
      <t>2.829,06</t>
    </r>
    <r>
      <rPr>
        <sz val="11"/>
        <rFont val="Calibri"/>
        <family val="2"/>
      </rPr>
      <t xml:space="preserve"> </t>
    </r>
  </si>
  <si>
    <r>
      <t xml:space="preserve"> </t>
    </r>
    <r>
      <rPr>
        <sz val="9"/>
        <color indexed="8"/>
        <rFont val="Calibri"/>
        <family val="2"/>
      </rPr>
      <t>2.940,16</t>
    </r>
    <r>
      <rPr>
        <sz val="11"/>
        <rFont val="Calibri"/>
        <family val="2"/>
      </rPr>
      <t xml:space="preserve"> </t>
    </r>
  </si>
  <si>
    <r>
      <t xml:space="preserve"> </t>
    </r>
    <r>
      <rPr>
        <sz val="9"/>
        <color indexed="8"/>
        <rFont val="Calibri"/>
        <family val="2"/>
      </rPr>
      <t>666,23</t>
    </r>
    <r>
      <rPr>
        <sz val="11"/>
        <rFont val="Calibri"/>
        <family val="2"/>
      </rPr>
      <t xml:space="preserve"> </t>
    </r>
  </si>
  <si>
    <r>
      <t xml:space="preserve"> </t>
    </r>
    <r>
      <rPr>
        <sz val="9"/>
        <color indexed="8"/>
        <rFont val="Calibri"/>
        <family val="2"/>
      </rPr>
      <t>684,67</t>
    </r>
    <r>
      <rPr>
        <sz val="11"/>
        <rFont val="Calibri"/>
        <family val="2"/>
      </rPr>
      <t xml:space="preserve"> </t>
    </r>
  </si>
  <si>
    <r>
      <t xml:space="preserve"> </t>
    </r>
    <r>
      <rPr>
        <sz val="9"/>
        <color indexed="8"/>
        <rFont val="Calibri"/>
        <family val="2"/>
      </rPr>
      <t>701,13</t>
    </r>
    <r>
      <rPr>
        <sz val="11"/>
        <rFont val="Calibri"/>
        <family val="2"/>
      </rPr>
      <t xml:space="preserve"> </t>
    </r>
  </si>
  <si>
    <r>
      <t xml:space="preserve"> </t>
    </r>
    <r>
      <rPr>
        <sz val="9"/>
        <color indexed="8"/>
        <rFont val="Calibri"/>
        <family val="2"/>
      </rPr>
      <t>715,61</t>
    </r>
    <r>
      <rPr>
        <sz val="11"/>
        <rFont val="Calibri"/>
        <family val="2"/>
      </rPr>
      <t xml:space="preserve"> </t>
    </r>
  </si>
  <si>
    <r>
      <t xml:space="preserve"> </t>
    </r>
    <r>
      <rPr>
        <sz val="9"/>
        <color indexed="8"/>
        <rFont val="Calibri"/>
        <family val="2"/>
      </rPr>
      <t>728,11</t>
    </r>
    <r>
      <rPr>
        <sz val="11"/>
        <rFont val="Calibri"/>
        <family val="2"/>
      </rPr>
      <t xml:space="preserve"> </t>
    </r>
  </si>
  <si>
    <r>
      <t xml:space="preserve"> </t>
    </r>
    <r>
      <rPr>
        <sz val="9"/>
        <color indexed="8"/>
        <rFont val="Calibri"/>
        <family val="2"/>
      </rPr>
      <t>738,61</t>
    </r>
    <r>
      <rPr>
        <sz val="11"/>
        <rFont val="Calibri"/>
        <family val="2"/>
      </rPr>
      <t xml:space="preserve"> </t>
    </r>
  </si>
  <si>
    <r>
      <t xml:space="preserve"> </t>
    </r>
    <r>
      <rPr>
        <sz val="9"/>
        <color indexed="8"/>
        <rFont val="Calibri"/>
        <family val="2"/>
      </rPr>
      <t>753,06</t>
    </r>
    <r>
      <rPr>
        <sz val="11"/>
        <rFont val="Calibri"/>
        <family val="2"/>
      </rPr>
      <t xml:space="preserve"> </t>
    </r>
  </si>
  <si>
    <r>
      <t xml:space="preserve"> </t>
    </r>
    <r>
      <rPr>
        <sz val="9"/>
        <color indexed="8"/>
        <rFont val="Calibri"/>
        <family val="2"/>
      </rPr>
      <t>766,04</t>
    </r>
    <r>
      <rPr>
        <sz val="11"/>
        <rFont val="Calibri"/>
        <family val="2"/>
      </rPr>
      <t xml:space="preserve"> </t>
    </r>
  </si>
  <si>
    <r>
      <t xml:space="preserve"> </t>
    </r>
    <r>
      <rPr>
        <sz val="9"/>
        <color indexed="8"/>
        <rFont val="Calibri"/>
        <family val="2"/>
      </rPr>
      <t>777,51</t>
    </r>
    <r>
      <rPr>
        <sz val="11"/>
        <rFont val="Calibri"/>
        <family val="2"/>
      </rPr>
      <t xml:space="preserve"> </t>
    </r>
  </si>
  <si>
    <r>
      <t xml:space="preserve"> </t>
    </r>
    <r>
      <rPr>
        <sz val="9"/>
        <color indexed="8"/>
        <rFont val="Calibri"/>
        <family val="2"/>
      </rPr>
      <t>787,51</t>
    </r>
    <r>
      <rPr>
        <sz val="11"/>
        <rFont val="Calibri"/>
        <family val="2"/>
      </rPr>
      <t xml:space="preserve"> </t>
    </r>
  </si>
  <si>
    <r>
      <t xml:space="preserve"> </t>
    </r>
    <r>
      <rPr>
        <sz val="9"/>
        <color indexed="8"/>
        <rFont val="Calibri"/>
        <family val="2"/>
      </rPr>
      <t>927,20</t>
    </r>
    <r>
      <rPr>
        <sz val="11"/>
        <rFont val="Calibri"/>
        <family val="2"/>
      </rPr>
      <t xml:space="preserve"> </t>
    </r>
  </si>
  <si>
    <r>
      <t xml:space="preserve"> </t>
    </r>
    <r>
      <rPr>
        <sz val="9"/>
        <color indexed="8"/>
        <rFont val="Calibri"/>
        <family val="2"/>
      </rPr>
      <t>1.055,52</t>
    </r>
    <r>
      <rPr>
        <sz val="11"/>
        <rFont val="Calibri"/>
        <family val="2"/>
      </rPr>
      <t xml:space="preserve"> </t>
    </r>
  </si>
  <si>
    <r>
      <t xml:space="preserve"> </t>
    </r>
    <r>
      <rPr>
        <sz val="9"/>
        <color indexed="8"/>
        <rFont val="Calibri"/>
        <family val="2"/>
      </rPr>
      <t>1.183,52</t>
    </r>
    <r>
      <rPr>
        <sz val="11"/>
        <rFont val="Calibri"/>
        <family val="2"/>
      </rPr>
      <t xml:space="preserve"> </t>
    </r>
  </si>
  <si>
    <r>
      <t xml:space="preserve"> </t>
    </r>
    <r>
      <rPr>
        <sz val="9"/>
        <color indexed="8"/>
        <rFont val="Calibri"/>
        <family val="2"/>
      </rPr>
      <t>1.303,36</t>
    </r>
    <r>
      <rPr>
        <sz val="11"/>
        <rFont val="Calibri"/>
        <family val="2"/>
      </rPr>
      <t xml:space="preserve"> </t>
    </r>
  </si>
  <si>
    <r>
      <t xml:space="preserve"> </t>
    </r>
    <r>
      <rPr>
        <sz val="9"/>
        <color indexed="8"/>
        <rFont val="Calibri"/>
        <family val="2"/>
      </rPr>
      <t>1.415,26</t>
    </r>
    <r>
      <rPr>
        <sz val="11"/>
        <rFont val="Calibri"/>
        <family val="2"/>
      </rPr>
      <t xml:space="preserve"> </t>
    </r>
  </si>
  <si>
    <r>
      <t xml:space="preserve"> </t>
    </r>
    <r>
      <rPr>
        <sz val="9"/>
        <color indexed="8"/>
        <rFont val="Calibri"/>
        <family val="2"/>
      </rPr>
      <t>1.519,38</t>
    </r>
    <r>
      <rPr>
        <sz val="11"/>
        <rFont val="Calibri"/>
        <family val="2"/>
      </rPr>
      <t xml:space="preserve"> </t>
    </r>
  </si>
  <si>
    <r>
      <t xml:space="preserve"> </t>
    </r>
    <r>
      <rPr>
        <sz val="9"/>
        <color indexed="8"/>
        <rFont val="Calibri"/>
        <family val="2"/>
      </rPr>
      <t>1.615,95</t>
    </r>
    <r>
      <rPr>
        <sz val="11"/>
        <rFont val="Calibri"/>
        <family val="2"/>
      </rPr>
      <t xml:space="preserve"> </t>
    </r>
  </si>
  <si>
    <r>
      <t xml:space="preserve"> </t>
    </r>
    <r>
      <rPr>
        <sz val="9"/>
        <color indexed="8"/>
        <rFont val="Calibri"/>
        <family val="2"/>
      </rPr>
      <t>1.705,20</t>
    </r>
    <r>
      <rPr>
        <sz val="11"/>
        <rFont val="Calibri"/>
        <family val="2"/>
      </rPr>
      <t xml:space="preserve"> </t>
    </r>
  </si>
  <si>
    <r>
      <t xml:space="preserve"> </t>
    </r>
    <r>
      <rPr>
        <sz val="9"/>
        <color indexed="8"/>
        <rFont val="Calibri"/>
        <family val="2"/>
      </rPr>
      <t>1.823,73</t>
    </r>
    <r>
      <rPr>
        <sz val="11"/>
        <rFont val="Calibri"/>
        <family val="2"/>
      </rPr>
      <t xml:space="preserve"> </t>
    </r>
  </si>
  <si>
    <r>
      <t xml:space="preserve"> </t>
    </r>
    <r>
      <rPr>
        <sz val="9"/>
        <color indexed="8"/>
        <rFont val="Calibri"/>
        <family val="2"/>
      </rPr>
      <t>1.939,94</t>
    </r>
    <r>
      <rPr>
        <sz val="11"/>
        <rFont val="Calibri"/>
        <family val="2"/>
      </rPr>
      <t xml:space="preserve"> </t>
    </r>
  </si>
  <si>
    <r>
      <t xml:space="preserve"> </t>
    </r>
    <r>
      <rPr>
        <sz val="9"/>
        <color indexed="8"/>
        <rFont val="Calibri"/>
        <family val="2"/>
      </rPr>
      <t>2.053,89</t>
    </r>
    <r>
      <rPr>
        <sz val="11"/>
        <rFont val="Calibri"/>
        <family val="2"/>
      </rPr>
      <t xml:space="preserve"> </t>
    </r>
  </si>
  <si>
    <r>
      <t xml:space="preserve"> </t>
    </r>
    <r>
      <rPr>
        <sz val="9"/>
        <color indexed="8"/>
        <rFont val="Calibri"/>
        <family val="2"/>
      </rPr>
      <t>2.165,59</t>
    </r>
    <r>
      <rPr>
        <sz val="11"/>
        <rFont val="Calibri"/>
        <family val="2"/>
      </rPr>
      <t xml:space="preserve"> </t>
    </r>
  </si>
  <si>
    <r>
      <t xml:space="preserve"> </t>
    </r>
    <r>
      <rPr>
        <sz val="9"/>
        <color indexed="8"/>
        <rFont val="Calibri"/>
        <family val="2"/>
      </rPr>
      <t>2.275,11</t>
    </r>
    <r>
      <rPr>
        <sz val="11"/>
        <rFont val="Calibri"/>
        <family val="2"/>
      </rPr>
      <t xml:space="preserve"> </t>
    </r>
  </si>
  <si>
    <r>
      <t xml:space="preserve"> </t>
    </r>
    <r>
      <rPr>
        <sz val="9"/>
        <color indexed="8"/>
        <rFont val="Calibri"/>
        <family val="2"/>
      </rPr>
      <t>2.382,50</t>
    </r>
    <r>
      <rPr>
        <sz val="11"/>
        <rFont val="Calibri"/>
        <family val="2"/>
      </rPr>
      <t xml:space="preserve"> </t>
    </r>
  </si>
  <si>
    <r>
      <t xml:space="preserve"> </t>
    </r>
    <r>
      <rPr>
        <sz val="9"/>
        <color indexed="8"/>
        <rFont val="Calibri"/>
        <family val="2"/>
      </rPr>
      <t>2.487,74</t>
    </r>
    <r>
      <rPr>
        <sz val="11"/>
        <rFont val="Calibri"/>
        <family val="2"/>
      </rPr>
      <t xml:space="preserve"> </t>
    </r>
  </si>
  <si>
    <r>
      <t xml:space="preserve"> </t>
    </r>
    <r>
      <rPr>
        <sz val="9"/>
        <color indexed="8"/>
        <rFont val="Calibri"/>
        <family val="2"/>
      </rPr>
      <t>2.590,95</t>
    </r>
    <r>
      <rPr>
        <sz val="11"/>
        <rFont val="Calibri"/>
        <family val="2"/>
      </rPr>
      <t xml:space="preserve"> </t>
    </r>
  </si>
  <si>
    <r>
      <t xml:space="preserve"> </t>
    </r>
    <r>
      <rPr>
        <sz val="9"/>
        <color indexed="8"/>
        <rFont val="Calibri"/>
        <family val="2"/>
      </rPr>
      <t>2.692,17</t>
    </r>
    <r>
      <rPr>
        <sz val="11"/>
        <rFont val="Calibri"/>
        <family val="2"/>
      </rPr>
      <t xml:space="preserve"> </t>
    </r>
  </si>
  <si>
    <r>
      <t xml:space="preserve"> </t>
    </r>
    <r>
      <rPr>
        <sz val="9"/>
        <color indexed="8"/>
        <rFont val="Calibri"/>
        <family val="2"/>
      </rPr>
      <t>596,31</t>
    </r>
    <r>
      <rPr>
        <sz val="11"/>
        <rFont val="Calibri"/>
        <family val="2"/>
      </rPr>
      <t xml:space="preserve"> </t>
    </r>
  </si>
  <si>
    <r>
      <t xml:space="preserve"> </t>
    </r>
    <r>
      <rPr>
        <sz val="9"/>
        <color indexed="8"/>
        <rFont val="Calibri"/>
        <family val="2"/>
      </rPr>
      <t>605,76</t>
    </r>
    <r>
      <rPr>
        <sz val="11"/>
        <rFont val="Calibri"/>
        <family val="2"/>
      </rPr>
      <t xml:space="preserve"> </t>
    </r>
  </si>
  <si>
    <r>
      <t xml:space="preserve"> </t>
    </r>
    <r>
      <rPr>
        <sz val="9"/>
        <color indexed="8"/>
        <rFont val="Calibri"/>
        <family val="2"/>
      </rPr>
      <t>615,30</t>
    </r>
    <r>
      <rPr>
        <sz val="11"/>
        <rFont val="Calibri"/>
        <family val="2"/>
      </rPr>
      <t xml:space="preserve"> </t>
    </r>
  </si>
  <si>
    <r>
      <t xml:space="preserve"> </t>
    </r>
    <r>
      <rPr>
        <sz val="9"/>
        <color indexed="8"/>
        <rFont val="Calibri"/>
        <family val="2"/>
      </rPr>
      <t>620,47</t>
    </r>
    <r>
      <rPr>
        <sz val="11"/>
        <rFont val="Calibri"/>
        <family val="2"/>
      </rPr>
      <t xml:space="preserve"> </t>
    </r>
  </si>
  <si>
    <r>
      <t xml:space="preserve"> </t>
    </r>
    <r>
      <rPr>
        <sz val="9"/>
        <color indexed="8"/>
        <rFont val="Calibri"/>
        <family val="2"/>
      </rPr>
      <t>625,75</t>
    </r>
    <r>
      <rPr>
        <sz val="11"/>
        <rFont val="Calibri"/>
        <family val="2"/>
      </rPr>
      <t xml:space="preserve"> </t>
    </r>
  </si>
  <si>
    <r>
      <t xml:space="preserve"> </t>
    </r>
    <r>
      <rPr>
        <sz val="9"/>
        <color indexed="8"/>
        <rFont val="Calibri"/>
        <family val="2"/>
      </rPr>
      <t>629,65</t>
    </r>
    <r>
      <rPr>
        <sz val="11"/>
        <rFont val="Calibri"/>
        <family val="2"/>
      </rPr>
      <t xml:space="preserve"> </t>
    </r>
  </si>
  <si>
    <r>
      <t xml:space="preserve"> </t>
    </r>
    <r>
      <rPr>
        <sz val="9"/>
        <color indexed="8"/>
        <rFont val="Calibri"/>
        <family val="2"/>
      </rPr>
      <t>637,17</t>
    </r>
    <r>
      <rPr>
        <sz val="11"/>
        <rFont val="Calibri"/>
        <family val="2"/>
      </rPr>
      <t xml:space="preserve"> </t>
    </r>
  </si>
  <si>
    <r>
      <t xml:space="preserve"> </t>
    </r>
    <r>
      <rPr>
        <sz val="9"/>
        <color indexed="8"/>
        <rFont val="Calibri"/>
        <family val="2"/>
      </rPr>
      <t>643,65</t>
    </r>
    <r>
      <rPr>
        <sz val="11"/>
        <rFont val="Calibri"/>
        <family val="2"/>
      </rPr>
      <t xml:space="preserve"> </t>
    </r>
  </si>
  <si>
    <r>
      <t xml:space="preserve"> </t>
    </r>
    <r>
      <rPr>
        <sz val="9"/>
        <color indexed="8"/>
        <rFont val="Calibri"/>
        <family val="2"/>
      </rPr>
      <t>649,07</t>
    </r>
    <r>
      <rPr>
        <sz val="11"/>
        <rFont val="Calibri"/>
        <family val="2"/>
      </rPr>
      <t xml:space="preserve"> </t>
    </r>
  </si>
  <si>
    <r>
      <t xml:space="preserve"> </t>
    </r>
    <r>
      <rPr>
        <sz val="9"/>
        <color indexed="8"/>
        <rFont val="Calibri"/>
        <family val="2"/>
      </rPr>
      <t>653,48</t>
    </r>
    <r>
      <rPr>
        <sz val="11"/>
        <rFont val="Calibri"/>
        <family val="2"/>
      </rPr>
      <t xml:space="preserve"> </t>
    </r>
  </si>
  <si>
    <r>
      <t xml:space="preserve"> </t>
    </r>
    <r>
      <rPr>
        <sz val="9"/>
        <color indexed="8"/>
        <rFont val="Calibri"/>
        <family val="2"/>
      </rPr>
      <t>729,24</t>
    </r>
    <r>
      <rPr>
        <sz val="11"/>
        <rFont val="Calibri"/>
        <family val="2"/>
      </rPr>
      <t xml:space="preserve"> </t>
    </r>
  </si>
  <si>
    <r>
      <t xml:space="preserve"> </t>
    </r>
    <r>
      <rPr>
        <sz val="9"/>
        <color indexed="8"/>
        <rFont val="Calibri"/>
        <family val="2"/>
      </rPr>
      <t>798,44</t>
    </r>
    <r>
      <rPr>
        <sz val="11"/>
        <rFont val="Calibri"/>
        <family val="2"/>
      </rPr>
      <t xml:space="preserve"> </t>
    </r>
  </si>
  <si>
    <r>
      <t xml:space="preserve"> </t>
    </r>
    <r>
      <rPr>
        <sz val="9"/>
        <color indexed="8"/>
        <rFont val="Calibri"/>
        <family val="2"/>
      </rPr>
      <t>869,11</t>
    </r>
    <r>
      <rPr>
        <sz val="11"/>
        <rFont val="Calibri"/>
        <family val="2"/>
      </rPr>
      <t xml:space="preserve"> </t>
    </r>
  </si>
  <si>
    <r>
      <t xml:space="preserve"> </t>
    </r>
    <r>
      <rPr>
        <sz val="9"/>
        <color indexed="8"/>
        <rFont val="Calibri"/>
        <family val="2"/>
      </rPr>
      <t>935,04</t>
    </r>
    <r>
      <rPr>
        <sz val="11"/>
        <rFont val="Calibri"/>
        <family val="2"/>
      </rPr>
      <t xml:space="preserve"> </t>
    </r>
  </si>
  <si>
    <r>
      <t xml:space="preserve"> </t>
    </r>
    <r>
      <rPr>
        <sz val="9"/>
        <color indexed="8"/>
        <rFont val="Calibri"/>
        <family val="2"/>
      </rPr>
      <t>996,38</t>
    </r>
    <r>
      <rPr>
        <sz val="11"/>
        <rFont val="Calibri"/>
        <family val="2"/>
      </rPr>
      <t xml:space="preserve"> </t>
    </r>
  </si>
  <si>
    <r>
      <t xml:space="preserve"> </t>
    </r>
    <r>
      <rPr>
        <sz val="9"/>
        <color indexed="8"/>
        <rFont val="Calibri"/>
        <family val="2"/>
      </rPr>
      <t>1.053,26</t>
    </r>
    <r>
      <rPr>
        <sz val="11"/>
        <rFont val="Calibri"/>
        <family val="2"/>
      </rPr>
      <t xml:space="preserve"> </t>
    </r>
  </si>
  <si>
    <r>
      <t xml:space="preserve"> </t>
    </r>
    <r>
      <rPr>
        <sz val="9"/>
        <color indexed="8"/>
        <rFont val="Calibri"/>
        <family val="2"/>
      </rPr>
      <t>1.105,76</t>
    </r>
    <r>
      <rPr>
        <sz val="11"/>
        <rFont val="Calibri"/>
        <family val="2"/>
      </rPr>
      <t xml:space="preserve"> </t>
    </r>
  </si>
  <si>
    <r>
      <t xml:space="preserve"> </t>
    </r>
    <r>
      <rPr>
        <sz val="9"/>
        <color indexed="8"/>
        <rFont val="Calibri"/>
        <family val="2"/>
      </rPr>
      <t>1.154,00</t>
    </r>
    <r>
      <rPr>
        <sz val="11"/>
        <rFont val="Calibri"/>
        <family val="2"/>
      </rPr>
      <t xml:space="preserve"> </t>
    </r>
  </si>
  <si>
    <r>
      <t xml:space="preserve"> </t>
    </r>
    <r>
      <rPr>
        <sz val="9"/>
        <color indexed="8"/>
        <rFont val="Calibri"/>
        <family val="2"/>
      </rPr>
      <t>1.222,58</t>
    </r>
    <r>
      <rPr>
        <sz val="11"/>
        <rFont val="Calibri"/>
        <family val="2"/>
      </rPr>
      <t xml:space="preserve"> </t>
    </r>
  </si>
  <si>
    <r>
      <t xml:space="preserve"> </t>
    </r>
    <r>
      <rPr>
        <sz val="9"/>
        <color indexed="8"/>
        <rFont val="Calibri"/>
        <family val="2"/>
      </rPr>
      <t>1.289,78</t>
    </r>
    <r>
      <rPr>
        <sz val="11"/>
        <rFont val="Calibri"/>
        <family val="2"/>
      </rPr>
      <t xml:space="preserve"> </t>
    </r>
  </si>
  <si>
    <r>
      <t xml:space="preserve"> </t>
    </r>
    <r>
      <rPr>
        <sz val="9"/>
        <color indexed="8"/>
        <rFont val="Calibri"/>
        <family val="2"/>
      </rPr>
      <t>1.355,69</t>
    </r>
    <r>
      <rPr>
        <sz val="11"/>
        <rFont val="Calibri"/>
        <family val="2"/>
      </rPr>
      <t xml:space="preserve"> </t>
    </r>
  </si>
  <si>
    <r>
      <t xml:space="preserve"> </t>
    </r>
    <r>
      <rPr>
        <sz val="9"/>
        <color indexed="8"/>
        <rFont val="Calibri"/>
        <family val="2"/>
      </rPr>
      <t>1.420,29</t>
    </r>
    <r>
      <rPr>
        <sz val="11"/>
        <rFont val="Calibri"/>
        <family val="2"/>
      </rPr>
      <t xml:space="preserve"> </t>
    </r>
  </si>
  <si>
    <r>
      <t xml:space="preserve"> </t>
    </r>
    <r>
      <rPr>
        <sz val="9"/>
        <color indexed="8"/>
        <rFont val="Calibri"/>
        <family val="2"/>
      </rPr>
      <t>1.483,62</t>
    </r>
    <r>
      <rPr>
        <sz val="11"/>
        <rFont val="Calibri"/>
        <family val="2"/>
      </rPr>
      <t xml:space="preserve"> </t>
    </r>
  </si>
  <si>
    <r>
      <t xml:space="preserve"> </t>
    </r>
    <r>
      <rPr>
        <sz val="9"/>
        <color indexed="8"/>
        <rFont val="Calibri"/>
        <family val="2"/>
      </rPr>
      <t>1.545,72</t>
    </r>
    <r>
      <rPr>
        <sz val="11"/>
        <rFont val="Calibri"/>
        <family val="2"/>
      </rPr>
      <t xml:space="preserve"> </t>
    </r>
  </si>
  <si>
    <r>
      <t xml:space="preserve"> </t>
    </r>
    <r>
      <rPr>
        <sz val="9"/>
        <color indexed="8"/>
        <rFont val="Calibri"/>
        <family val="2"/>
      </rPr>
      <t>1.606,61</t>
    </r>
    <r>
      <rPr>
        <sz val="11"/>
        <rFont val="Calibri"/>
        <family val="2"/>
      </rPr>
      <t xml:space="preserve"> </t>
    </r>
  </si>
  <si>
    <r>
      <t xml:space="preserve"> </t>
    </r>
    <r>
      <rPr>
        <sz val="9"/>
        <color indexed="8"/>
        <rFont val="Calibri"/>
        <family val="2"/>
      </rPr>
      <t>1.666,30</t>
    </r>
    <r>
      <rPr>
        <sz val="11"/>
        <rFont val="Calibri"/>
        <family val="2"/>
      </rPr>
      <t xml:space="preserve"> </t>
    </r>
  </si>
  <si>
    <r>
      <t xml:space="preserve"> </t>
    </r>
    <r>
      <rPr>
        <sz val="9"/>
        <color indexed="8"/>
        <rFont val="Calibri"/>
        <family val="2"/>
      </rPr>
      <t>1.724,82</t>
    </r>
    <r>
      <rPr>
        <sz val="11"/>
        <rFont val="Calibri"/>
        <family val="2"/>
      </rPr>
      <t xml:space="preserve"> </t>
    </r>
  </si>
  <si>
    <r>
      <t xml:space="preserve"> </t>
    </r>
    <r>
      <rPr>
        <sz val="9"/>
        <color indexed="8"/>
        <rFont val="Calibri"/>
        <family val="2"/>
      </rPr>
      <t>852,40</t>
    </r>
    <r>
      <rPr>
        <sz val="11"/>
        <rFont val="Calibri"/>
        <family val="2"/>
      </rPr>
      <t xml:space="preserve"> </t>
    </r>
  </si>
  <si>
    <r>
      <t xml:space="preserve"> </t>
    </r>
    <r>
      <rPr>
        <sz val="9"/>
        <color indexed="8"/>
        <rFont val="Calibri"/>
        <family val="2"/>
      </rPr>
      <t>878,70</t>
    </r>
    <r>
      <rPr>
        <sz val="11"/>
        <rFont val="Calibri"/>
        <family val="2"/>
      </rPr>
      <t xml:space="preserve"> </t>
    </r>
  </si>
  <si>
    <r>
      <t xml:space="preserve"> </t>
    </r>
    <r>
      <rPr>
        <sz val="9"/>
        <color indexed="8"/>
        <rFont val="Calibri"/>
        <family val="2"/>
      </rPr>
      <t>902,31</t>
    </r>
    <r>
      <rPr>
        <sz val="11"/>
        <rFont val="Calibri"/>
        <family val="2"/>
      </rPr>
      <t xml:space="preserve"> </t>
    </r>
  </si>
  <si>
    <r>
      <t xml:space="preserve"> </t>
    </r>
    <r>
      <rPr>
        <sz val="9"/>
        <color indexed="8"/>
        <rFont val="Calibri"/>
        <family val="2"/>
      </rPr>
      <t>923,24</t>
    </r>
    <r>
      <rPr>
        <sz val="11"/>
        <rFont val="Calibri"/>
        <family val="2"/>
      </rPr>
      <t xml:space="preserve"> </t>
    </r>
  </si>
  <si>
    <r>
      <t xml:space="preserve"> </t>
    </r>
    <r>
      <rPr>
        <sz val="9"/>
        <color indexed="8"/>
        <rFont val="Calibri"/>
        <family val="2"/>
      </rPr>
      <t>941,48</t>
    </r>
    <r>
      <rPr>
        <sz val="11"/>
        <rFont val="Calibri"/>
        <family val="2"/>
      </rPr>
      <t xml:space="preserve"> </t>
    </r>
  </si>
  <si>
    <r>
      <t xml:space="preserve"> </t>
    </r>
    <r>
      <rPr>
        <sz val="9"/>
        <color indexed="8"/>
        <rFont val="Calibri"/>
        <family val="2"/>
      </rPr>
      <t>957,04</t>
    </r>
    <r>
      <rPr>
        <sz val="11"/>
        <rFont val="Calibri"/>
        <family val="2"/>
      </rPr>
      <t xml:space="preserve"> </t>
    </r>
  </si>
  <si>
    <r>
      <t xml:space="preserve"> </t>
    </r>
    <r>
      <rPr>
        <sz val="9"/>
        <color indexed="8"/>
        <rFont val="Calibri"/>
        <family val="2"/>
      </rPr>
      <t>977,61</t>
    </r>
    <r>
      <rPr>
        <sz val="11"/>
        <rFont val="Calibri"/>
        <family val="2"/>
      </rPr>
      <t xml:space="preserve"> </t>
    </r>
  </si>
  <si>
    <r>
      <t xml:space="preserve"> </t>
    </r>
    <r>
      <rPr>
        <sz val="9"/>
        <color indexed="8"/>
        <rFont val="Calibri"/>
        <family val="2"/>
      </rPr>
      <t>996,14</t>
    </r>
    <r>
      <rPr>
        <sz val="11"/>
        <rFont val="Calibri"/>
        <family val="2"/>
      </rPr>
      <t xml:space="preserve"> </t>
    </r>
  </si>
  <si>
    <r>
      <t xml:space="preserve"> </t>
    </r>
    <r>
      <rPr>
        <sz val="9"/>
        <color indexed="8"/>
        <rFont val="Calibri"/>
        <family val="2"/>
      </rPr>
      <t>1.012,70</t>
    </r>
    <r>
      <rPr>
        <sz val="11"/>
        <rFont val="Calibri"/>
        <family val="2"/>
      </rPr>
      <t xml:space="preserve"> </t>
    </r>
  </si>
  <si>
    <r>
      <t xml:space="preserve"> </t>
    </r>
    <r>
      <rPr>
        <sz val="9"/>
        <color indexed="8"/>
        <rFont val="Calibri"/>
        <family val="2"/>
      </rPr>
      <t>1.027,22</t>
    </r>
    <r>
      <rPr>
        <sz val="11"/>
        <rFont val="Calibri"/>
        <family val="2"/>
      </rPr>
      <t xml:space="preserve"> </t>
    </r>
  </si>
  <si>
    <r>
      <t xml:space="preserve"> </t>
    </r>
    <r>
      <rPr>
        <sz val="9"/>
        <color indexed="8"/>
        <rFont val="Calibri"/>
        <family val="2"/>
      </rPr>
      <t>1.207,26</t>
    </r>
    <r>
      <rPr>
        <sz val="11"/>
        <rFont val="Calibri"/>
        <family val="2"/>
      </rPr>
      <t xml:space="preserve"> </t>
    </r>
  </si>
  <si>
    <r>
      <t xml:space="preserve"> </t>
    </r>
    <r>
      <rPr>
        <sz val="9"/>
        <color indexed="8"/>
        <rFont val="Calibri"/>
        <family val="2"/>
      </rPr>
      <t>1.372,62</t>
    </r>
    <r>
      <rPr>
        <sz val="11"/>
        <rFont val="Calibri"/>
        <family val="2"/>
      </rPr>
      <t xml:space="preserve"> </t>
    </r>
  </si>
  <si>
    <r>
      <t xml:space="preserve"> </t>
    </r>
    <r>
      <rPr>
        <sz val="9"/>
        <color indexed="8"/>
        <rFont val="Calibri"/>
        <family val="2"/>
      </rPr>
      <t>1.537,65</t>
    </r>
    <r>
      <rPr>
        <sz val="11"/>
        <rFont val="Calibri"/>
        <family val="2"/>
      </rPr>
      <t xml:space="preserve"> </t>
    </r>
  </si>
  <si>
    <r>
      <t xml:space="preserve"> </t>
    </r>
    <r>
      <rPr>
        <sz val="9"/>
        <color indexed="8"/>
        <rFont val="Calibri"/>
        <family val="2"/>
      </rPr>
      <t>1.692,14</t>
    </r>
    <r>
      <rPr>
        <sz val="11"/>
        <rFont val="Calibri"/>
        <family val="2"/>
      </rPr>
      <t xml:space="preserve"> </t>
    </r>
  </si>
  <si>
    <r>
      <t xml:space="preserve"> </t>
    </r>
    <r>
      <rPr>
        <sz val="9"/>
        <color indexed="8"/>
        <rFont val="Calibri"/>
        <family val="2"/>
      </rPr>
      <t>1.836,34</t>
    </r>
    <r>
      <rPr>
        <sz val="11"/>
        <rFont val="Calibri"/>
        <family val="2"/>
      </rPr>
      <t xml:space="preserve"> </t>
    </r>
  </si>
  <si>
    <r>
      <t xml:space="preserve"> </t>
    </r>
    <r>
      <rPr>
        <sz val="9"/>
        <color indexed="8"/>
        <rFont val="Calibri"/>
        <family val="2"/>
      </rPr>
      <t>1.970,56</t>
    </r>
    <r>
      <rPr>
        <sz val="11"/>
        <rFont val="Calibri"/>
        <family val="2"/>
      </rPr>
      <t xml:space="preserve"> </t>
    </r>
  </si>
  <si>
    <r>
      <t xml:space="preserve"> </t>
    </r>
    <r>
      <rPr>
        <sz val="9"/>
        <color indexed="8"/>
        <rFont val="Calibri"/>
        <family val="2"/>
      </rPr>
      <t>2.095,03</t>
    </r>
    <r>
      <rPr>
        <sz val="11"/>
        <rFont val="Calibri"/>
        <family val="2"/>
      </rPr>
      <t xml:space="preserve"> </t>
    </r>
  </si>
  <si>
    <r>
      <t xml:space="preserve"> </t>
    </r>
    <r>
      <rPr>
        <sz val="9"/>
        <color indexed="8"/>
        <rFont val="Calibri"/>
        <family val="2"/>
      </rPr>
      <t>2.210,03</t>
    </r>
    <r>
      <rPr>
        <sz val="11"/>
        <rFont val="Calibri"/>
        <family val="2"/>
      </rPr>
      <t xml:space="preserve"> </t>
    </r>
  </si>
  <si>
    <r>
      <t xml:space="preserve"> </t>
    </r>
    <r>
      <rPr>
        <sz val="9"/>
        <color indexed="8"/>
        <rFont val="Calibri"/>
        <family val="2"/>
      </rPr>
      <t>2.363,03</t>
    </r>
    <r>
      <rPr>
        <sz val="11"/>
        <rFont val="Calibri"/>
        <family val="2"/>
      </rPr>
      <t xml:space="preserve"> </t>
    </r>
  </si>
  <si>
    <r>
      <t xml:space="preserve"> </t>
    </r>
    <r>
      <rPr>
        <sz val="9"/>
        <color indexed="8"/>
        <rFont val="Calibri"/>
        <family val="2"/>
      </rPr>
      <t>2.513,02</t>
    </r>
    <r>
      <rPr>
        <sz val="11"/>
        <rFont val="Calibri"/>
        <family val="2"/>
      </rPr>
      <t xml:space="preserve"> </t>
    </r>
  </si>
  <si>
    <r>
      <t xml:space="preserve"> </t>
    </r>
    <r>
      <rPr>
        <sz val="9"/>
        <color indexed="8"/>
        <rFont val="Calibri"/>
        <family val="2"/>
      </rPr>
      <t>2.660,10</t>
    </r>
    <r>
      <rPr>
        <sz val="11"/>
        <rFont val="Calibri"/>
        <family val="2"/>
      </rPr>
      <t xml:space="preserve"> </t>
    </r>
  </si>
  <si>
    <r>
      <t xml:space="preserve"> </t>
    </r>
    <r>
      <rPr>
        <sz val="9"/>
        <color indexed="8"/>
        <rFont val="Calibri"/>
        <family val="2"/>
      </rPr>
      <t>2.804,28</t>
    </r>
    <r>
      <rPr>
        <sz val="11"/>
        <rFont val="Calibri"/>
        <family val="2"/>
      </rPr>
      <t xml:space="preserve"> </t>
    </r>
  </si>
  <si>
    <r>
      <t xml:space="preserve"> </t>
    </r>
    <r>
      <rPr>
        <sz val="9"/>
        <color indexed="8"/>
        <rFont val="Calibri"/>
        <family val="2"/>
      </rPr>
      <t>2.945,61</t>
    </r>
    <r>
      <rPr>
        <sz val="11"/>
        <rFont val="Calibri"/>
        <family val="2"/>
      </rPr>
      <t xml:space="preserve"> </t>
    </r>
  </si>
  <si>
    <r>
      <t xml:space="preserve"> </t>
    </r>
    <r>
      <rPr>
        <sz val="9"/>
        <color indexed="8"/>
        <rFont val="Calibri"/>
        <family val="2"/>
      </rPr>
      <t>3.084,20</t>
    </r>
    <r>
      <rPr>
        <sz val="11"/>
        <rFont val="Calibri"/>
        <family val="2"/>
      </rPr>
      <t xml:space="preserve"> </t>
    </r>
  </si>
  <si>
    <r>
      <t xml:space="preserve"> </t>
    </r>
    <r>
      <rPr>
        <sz val="9"/>
        <color indexed="8"/>
        <rFont val="Calibri"/>
        <family val="2"/>
      </rPr>
      <t>3.220,04</t>
    </r>
    <r>
      <rPr>
        <sz val="11"/>
        <rFont val="Calibri"/>
        <family val="2"/>
      </rPr>
      <t xml:space="preserve"> </t>
    </r>
  </si>
  <si>
    <r>
      <t xml:space="preserve"> </t>
    </r>
    <r>
      <rPr>
        <sz val="9"/>
        <color indexed="8"/>
        <rFont val="Calibri"/>
        <family val="2"/>
      </rPr>
      <t>3.353,26</t>
    </r>
    <r>
      <rPr>
        <sz val="11"/>
        <rFont val="Calibri"/>
        <family val="2"/>
      </rPr>
      <t xml:space="preserve"> </t>
    </r>
  </si>
  <si>
    <r>
      <t xml:space="preserve"> </t>
    </r>
    <r>
      <rPr>
        <sz val="9"/>
        <color indexed="8"/>
        <rFont val="Calibri"/>
        <family val="2"/>
      </rPr>
      <t>3.483,84</t>
    </r>
    <r>
      <rPr>
        <sz val="11"/>
        <rFont val="Calibri"/>
        <family val="2"/>
      </rPr>
      <t xml:space="preserve"> </t>
    </r>
  </si>
  <si>
    <r>
      <t xml:space="preserve"> </t>
    </r>
    <r>
      <rPr>
        <sz val="9"/>
        <color indexed="8"/>
        <rFont val="Calibri"/>
        <family val="2"/>
      </rPr>
      <t>789,14</t>
    </r>
    <r>
      <rPr>
        <sz val="11"/>
        <rFont val="Calibri"/>
        <family val="2"/>
      </rPr>
      <t xml:space="preserve"> </t>
    </r>
  </si>
  <si>
    <r>
      <t xml:space="preserve"> </t>
    </r>
    <r>
      <rPr>
        <sz val="9"/>
        <color indexed="8"/>
        <rFont val="Calibri"/>
        <family val="2"/>
      </rPr>
      <t>811,68</t>
    </r>
    <r>
      <rPr>
        <sz val="11"/>
        <rFont val="Calibri"/>
        <family val="2"/>
      </rPr>
      <t xml:space="preserve"> </t>
    </r>
  </si>
  <si>
    <r>
      <t xml:space="preserve"> </t>
    </r>
    <r>
      <rPr>
        <sz val="9"/>
        <color indexed="8"/>
        <rFont val="Calibri"/>
        <family val="2"/>
      </rPr>
      <t>831,85</t>
    </r>
    <r>
      <rPr>
        <sz val="11"/>
        <rFont val="Calibri"/>
        <family val="2"/>
      </rPr>
      <t xml:space="preserve"> </t>
    </r>
  </si>
  <si>
    <r>
      <t xml:space="preserve"> </t>
    </r>
    <r>
      <rPr>
        <sz val="9"/>
        <color indexed="8"/>
        <rFont val="Calibri"/>
        <family val="2"/>
      </rPr>
      <t>849,61</t>
    </r>
    <r>
      <rPr>
        <sz val="11"/>
        <rFont val="Calibri"/>
        <family val="2"/>
      </rPr>
      <t xml:space="preserve"> </t>
    </r>
  </si>
  <si>
    <r>
      <t xml:space="preserve"> </t>
    </r>
    <r>
      <rPr>
        <sz val="9"/>
        <color indexed="8"/>
        <rFont val="Calibri"/>
        <family val="2"/>
      </rPr>
      <t>864,98</t>
    </r>
    <r>
      <rPr>
        <sz val="11"/>
        <rFont val="Calibri"/>
        <family val="2"/>
      </rPr>
      <t xml:space="preserve"> </t>
    </r>
  </si>
  <si>
    <r>
      <t xml:space="preserve"> </t>
    </r>
    <r>
      <rPr>
        <sz val="9"/>
        <color indexed="8"/>
        <rFont val="Calibri"/>
        <family val="2"/>
      </rPr>
      <t>877,97</t>
    </r>
    <r>
      <rPr>
        <sz val="11"/>
        <rFont val="Calibri"/>
        <family val="2"/>
      </rPr>
      <t xml:space="preserve"> </t>
    </r>
  </si>
  <si>
    <r>
      <t xml:space="preserve"> </t>
    </r>
    <r>
      <rPr>
        <sz val="9"/>
        <color indexed="8"/>
        <rFont val="Calibri"/>
        <family val="2"/>
      </rPr>
      <t>895,63</t>
    </r>
    <r>
      <rPr>
        <sz val="11"/>
        <rFont val="Calibri"/>
        <family val="2"/>
      </rPr>
      <t xml:space="preserve"> </t>
    </r>
  </si>
  <si>
    <r>
      <t xml:space="preserve"> </t>
    </r>
    <r>
      <rPr>
        <sz val="9"/>
        <color indexed="8"/>
        <rFont val="Calibri"/>
        <family val="2"/>
      </rPr>
      <t>911,50</t>
    </r>
    <r>
      <rPr>
        <sz val="11"/>
        <rFont val="Calibri"/>
        <family val="2"/>
      </rPr>
      <t xml:space="preserve"> </t>
    </r>
  </si>
  <si>
    <r>
      <t xml:space="preserve"> </t>
    </r>
    <r>
      <rPr>
        <sz val="9"/>
        <color indexed="8"/>
        <rFont val="Calibri"/>
        <family val="2"/>
      </rPr>
      <t>925,56</t>
    </r>
    <r>
      <rPr>
        <sz val="11"/>
        <rFont val="Calibri"/>
        <family val="2"/>
      </rPr>
      <t xml:space="preserve"> </t>
    </r>
  </si>
  <si>
    <r>
      <t xml:space="preserve"> </t>
    </r>
    <r>
      <rPr>
        <sz val="9"/>
        <color indexed="8"/>
        <rFont val="Calibri"/>
        <family val="2"/>
      </rPr>
      <t>937,83</t>
    </r>
    <r>
      <rPr>
        <sz val="11"/>
        <rFont val="Calibri"/>
        <family val="2"/>
      </rPr>
      <t xml:space="preserve"> </t>
    </r>
  </si>
  <si>
    <r>
      <t xml:space="preserve"> </t>
    </r>
    <r>
      <rPr>
        <sz val="9"/>
        <color indexed="8"/>
        <rFont val="Calibri"/>
        <family val="2"/>
      </rPr>
      <t>1.105,04</t>
    </r>
    <r>
      <rPr>
        <sz val="11"/>
        <rFont val="Calibri"/>
        <family val="2"/>
      </rPr>
      <t xml:space="preserve"> </t>
    </r>
  </si>
  <si>
    <r>
      <t xml:space="preserve"> </t>
    </r>
    <r>
      <rPr>
        <sz val="9"/>
        <color indexed="8"/>
        <rFont val="Calibri"/>
        <family val="2"/>
      </rPr>
      <t>1.258,60</t>
    </r>
    <r>
      <rPr>
        <sz val="11"/>
        <rFont val="Calibri"/>
        <family val="2"/>
      </rPr>
      <t xml:space="preserve"> </t>
    </r>
  </si>
  <si>
    <r>
      <t xml:space="preserve"> </t>
    </r>
    <r>
      <rPr>
        <sz val="9"/>
        <color indexed="8"/>
        <rFont val="Calibri"/>
        <family val="2"/>
      </rPr>
      <t>1.411,75</t>
    </r>
    <r>
      <rPr>
        <sz val="11"/>
        <rFont val="Calibri"/>
        <family val="2"/>
      </rPr>
      <t xml:space="preserve"> </t>
    </r>
  </si>
  <si>
    <r>
      <t xml:space="preserve"> </t>
    </r>
    <r>
      <rPr>
        <sz val="9"/>
        <color indexed="8"/>
        <rFont val="Calibri"/>
        <family val="2"/>
      </rPr>
      <t>1.555,16</t>
    </r>
    <r>
      <rPr>
        <sz val="11"/>
        <rFont val="Calibri"/>
        <family val="2"/>
      </rPr>
      <t xml:space="preserve"> </t>
    </r>
  </si>
  <si>
    <r>
      <t xml:space="preserve"> </t>
    </r>
    <r>
      <rPr>
        <sz val="9"/>
        <color indexed="8"/>
        <rFont val="Calibri"/>
        <family val="2"/>
      </rPr>
      <t>1.689,03</t>
    </r>
    <r>
      <rPr>
        <sz val="11"/>
        <rFont val="Calibri"/>
        <family val="2"/>
      </rPr>
      <t xml:space="preserve"> </t>
    </r>
  </si>
  <si>
    <r>
      <t xml:space="preserve"> </t>
    </r>
    <r>
      <rPr>
        <sz val="9"/>
        <color indexed="8"/>
        <rFont val="Calibri"/>
        <family val="2"/>
      </rPr>
      <t>1.813,64</t>
    </r>
    <r>
      <rPr>
        <sz val="11"/>
        <rFont val="Calibri"/>
        <family val="2"/>
      </rPr>
      <t xml:space="preserve"> </t>
    </r>
  </si>
  <si>
    <r>
      <t xml:space="preserve"> </t>
    </r>
    <r>
      <rPr>
        <sz val="9"/>
        <color indexed="8"/>
        <rFont val="Calibri"/>
        <family val="2"/>
      </rPr>
      <t>1.929,22</t>
    </r>
    <r>
      <rPr>
        <sz val="11"/>
        <rFont val="Calibri"/>
        <family val="2"/>
      </rPr>
      <t xml:space="preserve"> </t>
    </r>
  </si>
  <si>
    <r>
      <t xml:space="preserve"> </t>
    </r>
    <r>
      <rPr>
        <sz val="9"/>
        <color indexed="8"/>
        <rFont val="Calibri"/>
        <family val="2"/>
      </rPr>
      <t>2.036,02</t>
    </r>
    <r>
      <rPr>
        <sz val="11"/>
        <rFont val="Calibri"/>
        <family val="2"/>
      </rPr>
      <t xml:space="preserve"> </t>
    </r>
  </si>
  <si>
    <r>
      <t xml:space="preserve"> </t>
    </r>
    <r>
      <rPr>
        <sz val="9"/>
        <color indexed="8"/>
        <rFont val="Calibri"/>
        <family val="2"/>
      </rPr>
      <t>2.177,79</t>
    </r>
    <r>
      <rPr>
        <sz val="11"/>
        <rFont val="Calibri"/>
        <family val="2"/>
      </rPr>
      <t xml:space="preserve"> </t>
    </r>
  </si>
  <si>
    <r>
      <t xml:space="preserve"> </t>
    </r>
    <r>
      <rPr>
        <sz val="9"/>
        <color indexed="8"/>
        <rFont val="Calibri"/>
        <family val="2"/>
      </rPr>
      <t>2.316,79</t>
    </r>
    <r>
      <rPr>
        <sz val="11"/>
        <rFont val="Calibri"/>
        <family val="2"/>
      </rPr>
      <t xml:space="preserve"> </t>
    </r>
  </si>
  <si>
    <r>
      <t xml:space="preserve"> </t>
    </r>
    <r>
      <rPr>
        <sz val="9"/>
        <color indexed="8"/>
        <rFont val="Calibri"/>
        <family val="2"/>
      </rPr>
      <t>2.453,07</t>
    </r>
    <r>
      <rPr>
        <sz val="11"/>
        <rFont val="Calibri"/>
        <family val="2"/>
      </rPr>
      <t xml:space="preserve"> </t>
    </r>
  </si>
  <si>
    <r>
      <t xml:space="preserve"> </t>
    </r>
    <r>
      <rPr>
        <sz val="9"/>
        <color indexed="8"/>
        <rFont val="Calibri"/>
        <family val="2"/>
      </rPr>
      <t>2.586,67</t>
    </r>
    <r>
      <rPr>
        <sz val="11"/>
        <rFont val="Calibri"/>
        <family val="2"/>
      </rPr>
      <t xml:space="preserve"> </t>
    </r>
  </si>
  <si>
    <r>
      <t xml:space="preserve"> </t>
    </r>
    <r>
      <rPr>
        <sz val="9"/>
        <color indexed="8"/>
        <rFont val="Calibri"/>
        <family val="2"/>
      </rPr>
      <t>2.717,65</t>
    </r>
    <r>
      <rPr>
        <sz val="11"/>
        <rFont val="Calibri"/>
        <family val="2"/>
      </rPr>
      <t xml:space="preserve"> </t>
    </r>
  </si>
  <si>
    <r>
      <t xml:space="preserve"> </t>
    </r>
    <r>
      <rPr>
        <sz val="9"/>
        <color indexed="8"/>
        <rFont val="Calibri"/>
        <family val="2"/>
      </rPr>
      <t>2.846,06</t>
    </r>
    <r>
      <rPr>
        <sz val="11"/>
        <rFont val="Calibri"/>
        <family val="2"/>
      </rPr>
      <t xml:space="preserve"> </t>
    </r>
  </si>
  <si>
    <r>
      <t xml:space="preserve"> </t>
    </r>
    <r>
      <rPr>
        <sz val="9"/>
        <color indexed="8"/>
        <rFont val="Calibri"/>
        <family val="2"/>
      </rPr>
      <t>2.971,97</t>
    </r>
    <r>
      <rPr>
        <sz val="11"/>
        <rFont val="Calibri"/>
        <family val="2"/>
      </rPr>
      <t xml:space="preserve"> </t>
    </r>
  </si>
  <si>
    <r>
      <t xml:space="preserve"> </t>
    </r>
    <r>
      <rPr>
        <sz val="9"/>
        <color indexed="8"/>
        <rFont val="Calibri"/>
        <family val="2"/>
      </rPr>
      <t>3.095,41</t>
    </r>
    <r>
      <rPr>
        <sz val="11"/>
        <rFont val="Calibri"/>
        <family val="2"/>
      </rPr>
      <t xml:space="preserve"> </t>
    </r>
  </si>
  <si>
    <r>
      <t xml:space="preserve"> </t>
    </r>
    <r>
      <rPr>
        <sz val="9"/>
        <color indexed="8"/>
        <rFont val="Calibri"/>
        <family val="2"/>
      </rPr>
      <t>3.216,41</t>
    </r>
    <r>
      <rPr>
        <sz val="11"/>
        <rFont val="Calibri"/>
        <family val="2"/>
      </rPr>
      <t xml:space="preserve"> </t>
    </r>
  </si>
  <si>
    <r>
      <t xml:space="preserve"> </t>
    </r>
    <r>
      <rPr>
        <sz val="9"/>
        <color indexed="8"/>
        <rFont val="Calibri"/>
        <family val="2"/>
      </rPr>
      <t>725,87</t>
    </r>
    <r>
      <rPr>
        <sz val="11"/>
        <rFont val="Calibri"/>
        <family val="2"/>
      </rPr>
      <t xml:space="preserve"> </t>
    </r>
  </si>
  <si>
    <r>
      <t xml:space="preserve"> </t>
    </r>
    <r>
      <rPr>
        <sz val="9"/>
        <color indexed="8"/>
        <rFont val="Calibri"/>
        <family val="2"/>
      </rPr>
      <t>744,65</t>
    </r>
    <r>
      <rPr>
        <sz val="11"/>
        <rFont val="Calibri"/>
        <family val="2"/>
      </rPr>
      <t xml:space="preserve"> </t>
    </r>
  </si>
  <si>
    <r>
      <t xml:space="preserve"> </t>
    </r>
    <r>
      <rPr>
        <sz val="9"/>
        <color indexed="8"/>
        <rFont val="Calibri"/>
        <family val="2"/>
      </rPr>
      <t>761,35</t>
    </r>
    <r>
      <rPr>
        <sz val="11"/>
        <rFont val="Calibri"/>
        <family val="2"/>
      </rPr>
      <t xml:space="preserve"> </t>
    </r>
  </si>
  <si>
    <r>
      <t xml:space="preserve"> </t>
    </r>
    <r>
      <rPr>
        <sz val="9"/>
        <color indexed="8"/>
        <rFont val="Calibri"/>
        <family val="2"/>
      </rPr>
      <t>775,94</t>
    </r>
    <r>
      <rPr>
        <sz val="11"/>
        <rFont val="Calibri"/>
        <family val="2"/>
      </rPr>
      <t xml:space="preserve"> </t>
    </r>
  </si>
  <si>
    <r>
      <t xml:space="preserve"> </t>
    </r>
    <r>
      <rPr>
        <sz val="9"/>
        <color indexed="8"/>
        <rFont val="Calibri"/>
        <family val="2"/>
      </rPr>
      <t>788,45</t>
    </r>
    <r>
      <rPr>
        <sz val="11"/>
        <rFont val="Calibri"/>
        <family val="2"/>
      </rPr>
      <t xml:space="preserve"> </t>
    </r>
  </si>
  <si>
    <r>
      <t xml:space="preserve"> </t>
    </r>
    <r>
      <rPr>
        <sz val="9"/>
        <color indexed="8"/>
        <rFont val="Calibri"/>
        <family val="2"/>
      </rPr>
      <t>798,88</t>
    </r>
    <r>
      <rPr>
        <sz val="11"/>
        <rFont val="Calibri"/>
        <family val="2"/>
      </rPr>
      <t xml:space="preserve"> </t>
    </r>
  </si>
  <si>
    <r>
      <t xml:space="preserve"> </t>
    </r>
    <r>
      <rPr>
        <sz val="9"/>
        <color indexed="8"/>
        <rFont val="Calibri"/>
        <family val="2"/>
      </rPr>
      <t>813,61</t>
    </r>
    <r>
      <rPr>
        <sz val="11"/>
        <rFont val="Calibri"/>
        <family val="2"/>
      </rPr>
      <t xml:space="preserve"> </t>
    </r>
  </si>
  <si>
    <r>
      <t xml:space="preserve"> </t>
    </r>
    <r>
      <rPr>
        <sz val="9"/>
        <color indexed="8"/>
        <rFont val="Calibri"/>
        <family val="2"/>
      </rPr>
      <t>826,79</t>
    </r>
    <r>
      <rPr>
        <sz val="11"/>
        <rFont val="Calibri"/>
        <family val="2"/>
      </rPr>
      <t xml:space="preserve"> </t>
    </r>
  </si>
  <si>
    <r>
      <t xml:space="preserve"> </t>
    </r>
    <r>
      <rPr>
        <sz val="9"/>
        <color indexed="8"/>
        <rFont val="Calibri"/>
        <family val="2"/>
      </rPr>
      <t>838,40</t>
    </r>
    <r>
      <rPr>
        <sz val="11"/>
        <rFont val="Calibri"/>
        <family val="2"/>
      </rPr>
      <t xml:space="preserve"> </t>
    </r>
  </si>
  <si>
    <r>
      <t xml:space="preserve"> </t>
    </r>
    <r>
      <rPr>
        <sz val="9"/>
        <color indexed="8"/>
        <rFont val="Calibri"/>
        <family val="2"/>
      </rPr>
      <t>848,45</t>
    </r>
    <r>
      <rPr>
        <sz val="11"/>
        <rFont val="Calibri"/>
        <family val="2"/>
      </rPr>
      <t xml:space="preserve"> </t>
    </r>
  </si>
  <si>
    <r>
      <t xml:space="preserve"> </t>
    </r>
    <r>
      <rPr>
        <sz val="9"/>
        <color indexed="8"/>
        <rFont val="Calibri"/>
        <family val="2"/>
      </rPr>
      <t>1.002,79</t>
    </r>
    <r>
      <rPr>
        <sz val="11"/>
        <rFont val="Calibri"/>
        <family val="2"/>
      </rPr>
      <t xml:space="preserve"> </t>
    </r>
  </si>
  <si>
    <r>
      <t xml:space="preserve"> </t>
    </r>
    <r>
      <rPr>
        <sz val="9"/>
        <color indexed="8"/>
        <rFont val="Calibri"/>
        <family val="2"/>
      </rPr>
      <t>1.144,58</t>
    </r>
    <r>
      <rPr>
        <sz val="11"/>
        <rFont val="Calibri"/>
        <family val="2"/>
      </rPr>
      <t xml:space="preserve"> </t>
    </r>
  </si>
  <si>
    <r>
      <t xml:space="preserve"> </t>
    </r>
    <r>
      <rPr>
        <sz val="9"/>
        <color indexed="8"/>
        <rFont val="Calibri"/>
        <family val="2"/>
      </rPr>
      <t>1.285,88</t>
    </r>
    <r>
      <rPr>
        <sz val="11"/>
        <rFont val="Calibri"/>
        <family val="2"/>
      </rPr>
      <t xml:space="preserve"> </t>
    </r>
  </si>
  <si>
    <r>
      <t xml:space="preserve"> </t>
    </r>
    <r>
      <rPr>
        <sz val="9"/>
        <color indexed="8"/>
        <rFont val="Calibri"/>
        <family val="2"/>
      </rPr>
      <t>1.418,18</t>
    </r>
    <r>
      <rPr>
        <sz val="11"/>
        <rFont val="Calibri"/>
        <family val="2"/>
      </rPr>
      <t xml:space="preserve"> </t>
    </r>
  </si>
  <si>
    <r>
      <t xml:space="preserve"> </t>
    </r>
    <r>
      <rPr>
        <sz val="9"/>
        <color indexed="8"/>
        <rFont val="Calibri"/>
        <family val="2"/>
      </rPr>
      <t>1.541,71</t>
    </r>
    <r>
      <rPr>
        <sz val="11"/>
        <rFont val="Calibri"/>
        <family val="2"/>
      </rPr>
      <t xml:space="preserve"> </t>
    </r>
  </si>
  <si>
    <r>
      <t xml:space="preserve"> </t>
    </r>
    <r>
      <rPr>
        <sz val="9"/>
        <color indexed="8"/>
        <rFont val="Calibri"/>
        <family val="2"/>
      </rPr>
      <t>1.656,73</t>
    </r>
    <r>
      <rPr>
        <sz val="11"/>
        <rFont val="Calibri"/>
        <family val="2"/>
      </rPr>
      <t xml:space="preserve"> </t>
    </r>
  </si>
  <si>
    <r>
      <t xml:space="preserve"> </t>
    </r>
    <r>
      <rPr>
        <sz val="9"/>
        <color indexed="8"/>
        <rFont val="Calibri"/>
        <family val="2"/>
      </rPr>
      <t>1.763,42</t>
    </r>
    <r>
      <rPr>
        <sz val="11"/>
        <rFont val="Calibri"/>
        <family val="2"/>
      </rPr>
      <t xml:space="preserve"> </t>
    </r>
  </si>
  <si>
    <r>
      <t xml:space="preserve"> </t>
    </r>
    <r>
      <rPr>
        <sz val="9"/>
        <color indexed="8"/>
        <rFont val="Calibri"/>
        <family val="2"/>
      </rPr>
      <t>1.862,01</t>
    </r>
    <r>
      <rPr>
        <sz val="11"/>
        <rFont val="Calibri"/>
        <family val="2"/>
      </rPr>
      <t xml:space="preserve"> </t>
    </r>
  </si>
  <si>
    <r>
      <t xml:space="preserve"> </t>
    </r>
    <r>
      <rPr>
        <sz val="9"/>
        <color indexed="8"/>
        <rFont val="Calibri"/>
        <family val="2"/>
      </rPr>
      <t>1.992,55</t>
    </r>
    <r>
      <rPr>
        <sz val="11"/>
        <rFont val="Calibri"/>
        <family val="2"/>
      </rPr>
      <t xml:space="preserve"> </t>
    </r>
  </si>
  <si>
    <r>
      <t xml:space="preserve"> </t>
    </r>
    <r>
      <rPr>
        <sz val="9"/>
        <color indexed="8"/>
        <rFont val="Calibri"/>
        <family val="2"/>
      </rPr>
      <t>2.120,56</t>
    </r>
    <r>
      <rPr>
        <sz val="11"/>
        <rFont val="Calibri"/>
        <family val="2"/>
      </rPr>
      <t xml:space="preserve"> </t>
    </r>
  </si>
  <si>
    <r>
      <t xml:space="preserve"> </t>
    </r>
    <r>
      <rPr>
        <sz val="9"/>
        <color indexed="8"/>
        <rFont val="Calibri"/>
        <family val="2"/>
      </rPr>
      <t>2.246,05</t>
    </r>
    <r>
      <rPr>
        <sz val="11"/>
        <rFont val="Calibri"/>
        <family val="2"/>
      </rPr>
      <t xml:space="preserve"> </t>
    </r>
  </si>
  <si>
    <r>
      <t xml:space="preserve"> </t>
    </r>
    <r>
      <rPr>
        <sz val="9"/>
        <color indexed="8"/>
        <rFont val="Calibri"/>
        <family val="2"/>
      </rPr>
      <t>2.369,09</t>
    </r>
    <r>
      <rPr>
        <sz val="11"/>
        <rFont val="Calibri"/>
        <family val="2"/>
      </rPr>
      <t xml:space="preserve"> </t>
    </r>
  </si>
  <si>
    <r>
      <t xml:space="preserve"> </t>
    </r>
    <r>
      <rPr>
        <sz val="9"/>
        <color indexed="8"/>
        <rFont val="Calibri"/>
        <family val="2"/>
      </rPr>
      <t>2.489,71</t>
    </r>
    <r>
      <rPr>
        <sz val="11"/>
        <rFont val="Calibri"/>
        <family val="2"/>
      </rPr>
      <t xml:space="preserve"> </t>
    </r>
  </si>
  <si>
    <r>
      <t xml:space="preserve"> </t>
    </r>
    <r>
      <rPr>
        <sz val="9"/>
        <color indexed="8"/>
        <rFont val="Calibri"/>
        <family val="2"/>
      </rPr>
      <t>2.607,95</t>
    </r>
    <r>
      <rPr>
        <sz val="11"/>
        <rFont val="Calibri"/>
        <family val="2"/>
      </rPr>
      <t xml:space="preserve"> </t>
    </r>
  </si>
  <si>
    <r>
      <t xml:space="preserve"> </t>
    </r>
    <r>
      <rPr>
        <sz val="9"/>
        <color indexed="8"/>
        <rFont val="Calibri"/>
        <family val="2"/>
      </rPr>
      <t>2.723,90</t>
    </r>
    <r>
      <rPr>
        <sz val="11"/>
        <rFont val="Calibri"/>
        <family val="2"/>
      </rPr>
      <t xml:space="preserve"> </t>
    </r>
  </si>
  <si>
    <r>
      <t xml:space="preserve"> </t>
    </r>
    <r>
      <rPr>
        <sz val="9"/>
        <color indexed="8"/>
        <rFont val="Calibri"/>
        <family val="2"/>
      </rPr>
      <t>2.837,55</t>
    </r>
    <r>
      <rPr>
        <sz val="11"/>
        <rFont val="Calibri"/>
        <family val="2"/>
      </rPr>
      <t xml:space="preserve"> </t>
    </r>
  </si>
  <si>
    <r>
      <t xml:space="preserve"> </t>
    </r>
    <r>
      <rPr>
        <sz val="9"/>
        <color indexed="8"/>
        <rFont val="Calibri"/>
        <family val="2"/>
      </rPr>
      <t>2.948,98</t>
    </r>
    <r>
      <rPr>
        <sz val="11"/>
        <rFont val="Calibri"/>
        <family val="2"/>
      </rPr>
      <t xml:space="preserve"> </t>
    </r>
  </si>
  <si>
    <r>
      <t xml:space="preserve"> </t>
    </r>
    <r>
      <rPr>
        <sz val="9"/>
        <color indexed="8"/>
        <rFont val="Calibri"/>
        <family val="2"/>
      </rPr>
      <t>668,23</t>
    </r>
    <r>
      <rPr>
        <sz val="11"/>
        <rFont val="Calibri"/>
        <family val="2"/>
      </rPr>
      <t xml:space="preserve"> </t>
    </r>
  </si>
  <si>
    <r>
      <t xml:space="preserve"> </t>
    </r>
    <r>
      <rPr>
        <sz val="9"/>
        <color indexed="8"/>
        <rFont val="Calibri"/>
        <family val="2"/>
      </rPr>
      <t>686,72</t>
    </r>
    <r>
      <rPr>
        <sz val="11"/>
        <rFont val="Calibri"/>
        <family val="2"/>
      </rPr>
      <t xml:space="preserve"> </t>
    </r>
  </si>
  <si>
    <r>
      <t xml:space="preserve"> </t>
    </r>
    <r>
      <rPr>
        <sz val="9"/>
        <color indexed="8"/>
        <rFont val="Calibri"/>
        <family val="2"/>
      </rPr>
      <t>703,23</t>
    </r>
    <r>
      <rPr>
        <sz val="11"/>
        <rFont val="Calibri"/>
        <family val="2"/>
      </rPr>
      <t xml:space="preserve"> </t>
    </r>
  </si>
  <si>
    <r>
      <t xml:space="preserve"> </t>
    </r>
    <r>
      <rPr>
        <sz val="9"/>
        <color indexed="8"/>
        <rFont val="Calibri"/>
        <family val="2"/>
      </rPr>
      <t>717,76</t>
    </r>
    <r>
      <rPr>
        <sz val="11"/>
        <rFont val="Calibri"/>
        <family val="2"/>
      </rPr>
      <t xml:space="preserve"> </t>
    </r>
  </si>
  <si>
    <r>
      <t xml:space="preserve"> </t>
    </r>
    <r>
      <rPr>
        <sz val="9"/>
        <color indexed="8"/>
        <rFont val="Calibri"/>
        <family val="2"/>
      </rPr>
      <t>730,29</t>
    </r>
    <r>
      <rPr>
        <sz val="11"/>
        <rFont val="Calibri"/>
        <family val="2"/>
      </rPr>
      <t xml:space="preserve"> </t>
    </r>
  </si>
  <si>
    <r>
      <t xml:space="preserve"> </t>
    </r>
    <r>
      <rPr>
        <sz val="9"/>
        <color indexed="8"/>
        <rFont val="Calibri"/>
        <family val="2"/>
      </rPr>
      <t>740,83</t>
    </r>
    <r>
      <rPr>
        <sz val="11"/>
        <rFont val="Calibri"/>
        <family val="2"/>
      </rPr>
      <t xml:space="preserve"> </t>
    </r>
  </si>
  <si>
    <r>
      <t xml:space="preserve"> </t>
    </r>
    <r>
      <rPr>
        <sz val="9"/>
        <color indexed="8"/>
        <rFont val="Calibri"/>
        <family val="2"/>
      </rPr>
      <t>755,32</t>
    </r>
    <r>
      <rPr>
        <sz val="11"/>
        <rFont val="Calibri"/>
        <family val="2"/>
      </rPr>
      <t xml:space="preserve"> </t>
    </r>
  </si>
  <si>
    <r>
      <t xml:space="preserve"> </t>
    </r>
    <r>
      <rPr>
        <sz val="9"/>
        <color indexed="8"/>
        <rFont val="Calibri"/>
        <family val="2"/>
      </rPr>
      <t>768,34</t>
    </r>
    <r>
      <rPr>
        <sz val="11"/>
        <rFont val="Calibri"/>
        <family val="2"/>
      </rPr>
      <t xml:space="preserve"> </t>
    </r>
  </si>
  <si>
    <r>
      <t xml:space="preserve"> </t>
    </r>
    <r>
      <rPr>
        <sz val="9"/>
        <color indexed="8"/>
        <rFont val="Calibri"/>
        <family val="2"/>
      </rPr>
      <t>779,84</t>
    </r>
    <r>
      <rPr>
        <sz val="11"/>
        <rFont val="Calibri"/>
        <family val="2"/>
      </rPr>
      <t xml:space="preserve"> </t>
    </r>
  </si>
  <si>
    <r>
      <t xml:space="preserve"> </t>
    </r>
    <r>
      <rPr>
        <sz val="9"/>
        <color indexed="8"/>
        <rFont val="Calibri"/>
        <family val="2"/>
      </rPr>
      <t>789,87</t>
    </r>
    <r>
      <rPr>
        <sz val="11"/>
        <rFont val="Calibri"/>
        <family val="2"/>
      </rPr>
      <t xml:space="preserve"> </t>
    </r>
  </si>
  <si>
    <r>
      <t xml:space="preserve"> </t>
    </r>
    <r>
      <rPr>
        <sz val="9"/>
        <color indexed="8"/>
        <rFont val="Calibri"/>
        <family val="2"/>
      </rPr>
      <t>929,98</t>
    </r>
    <r>
      <rPr>
        <sz val="11"/>
        <rFont val="Calibri"/>
        <family val="2"/>
      </rPr>
      <t xml:space="preserve"> </t>
    </r>
  </si>
  <si>
    <r>
      <t xml:space="preserve"> </t>
    </r>
    <r>
      <rPr>
        <sz val="9"/>
        <color indexed="8"/>
        <rFont val="Calibri"/>
        <family val="2"/>
      </rPr>
      <t>1.058,69</t>
    </r>
    <r>
      <rPr>
        <sz val="11"/>
        <rFont val="Calibri"/>
        <family val="2"/>
      </rPr>
      <t xml:space="preserve"> </t>
    </r>
  </si>
  <si>
    <r>
      <t xml:space="preserve"> </t>
    </r>
    <r>
      <rPr>
        <sz val="9"/>
        <color indexed="8"/>
        <rFont val="Calibri"/>
        <family val="2"/>
      </rPr>
      <t>1.187,07</t>
    </r>
    <r>
      <rPr>
        <sz val="11"/>
        <rFont val="Calibri"/>
        <family val="2"/>
      </rPr>
      <t xml:space="preserve"> </t>
    </r>
  </si>
  <si>
    <r>
      <t xml:space="preserve"> </t>
    </r>
    <r>
      <rPr>
        <sz val="9"/>
        <color indexed="8"/>
        <rFont val="Calibri"/>
        <family val="2"/>
      </rPr>
      <t>1.307,27</t>
    </r>
    <r>
      <rPr>
        <sz val="11"/>
        <rFont val="Calibri"/>
        <family val="2"/>
      </rPr>
      <t xml:space="preserve"> </t>
    </r>
  </si>
  <si>
    <r>
      <t xml:space="preserve"> </t>
    </r>
    <r>
      <rPr>
        <sz val="9"/>
        <color indexed="8"/>
        <rFont val="Calibri"/>
        <family val="2"/>
      </rPr>
      <t>1.419,51</t>
    </r>
    <r>
      <rPr>
        <sz val="11"/>
        <rFont val="Calibri"/>
        <family val="2"/>
      </rPr>
      <t xml:space="preserve"> </t>
    </r>
  </si>
  <si>
    <r>
      <t xml:space="preserve"> </t>
    </r>
    <r>
      <rPr>
        <sz val="9"/>
        <color indexed="8"/>
        <rFont val="Calibri"/>
        <family val="2"/>
      </rPr>
      <t>1.523,94</t>
    </r>
    <r>
      <rPr>
        <sz val="11"/>
        <rFont val="Calibri"/>
        <family val="2"/>
      </rPr>
      <t xml:space="preserve"> </t>
    </r>
  </si>
  <si>
    <r>
      <t xml:space="preserve"> </t>
    </r>
    <r>
      <rPr>
        <sz val="9"/>
        <color indexed="8"/>
        <rFont val="Calibri"/>
        <family val="2"/>
      </rPr>
      <t>1.620,80</t>
    </r>
    <r>
      <rPr>
        <sz val="11"/>
        <rFont val="Calibri"/>
        <family val="2"/>
      </rPr>
      <t xml:space="preserve"> </t>
    </r>
  </si>
  <si>
    <r>
      <t xml:space="preserve"> </t>
    </r>
    <r>
      <rPr>
        <sz val="9"/>
        <color indexed="8"/>
        <rFont val="Calibri"/>
        <family val="2"/>
      </rPr>
      <t>1.710,32</t>
    </r>
    <r>
      <rPr>
        <sz val="11"/>
        <rFont val="Calibri"/>
        <family val="2"/>
      </rPr>
      <t xml:space="preserve"> </t>
    </r>
  </si>
  <si>
    <r>
      <t xml:space="preserve"> </t>
    </r>
    <r>
      <rPr>
        <sz val="9"/>
        <color indexed="8"/>
        <rFont val="Calibri"/>
        <family val="2"/>
      </rPr>
      <t>1.829,20</t>
    </r>
    <r>
      <rPr>
        <sz val="11"/>
        <rFont val="Calibri"/>
        <family val="2"/>
      </rPr>
      <t xml:space="preserve"> </t>
    </r>
  </si>
  <si>
    <r>
      <t xml:space="preserve"> </t>
    </r>
    <r>
      <rPr>
        <sz val="9"/>
        <color indexed="8"/>
        <rFont val="Calibri"/>
        <family val="2"/>
      </rPr>
      <t>1.945,76</t>
    </r>
    <r>
      <rPr>
        <sz val="11"/>
        <rFont val="Calibri"/>
        <family val="2"/>
      </rPr>
      <t xml:space="preserve"> </t>
    </r>
  </si>
  <si>
    <r>
      <t xml:space="preserve"> </t>
    </r>
    <r>
      <rPr>
        <sz val="9"/>
        <color indexed="8"/>
        <rFont val="Calibri"/>
        <family val="2"/>
      </rPr>
      <t>2.060,05</t>
    </r>
    <r>
      <rPr>
        <sz val="11"/>
        <rFont val="Calibri"/>
        <family val="2"/>
      </rPr>
      <t xml:space="preserve"> </t>
    </r>
  </si>
  <si>
    <r>
      <t xml:space="preserve"> </t>
    </r>
    <r>
      <rPr>
        <sz val="9"/>
        <color indexed="8"/>
        <rFont val="Calibri"/>
        <family val="2"/>
      </rPr>
      <t>2.172,09</t>
    </r>
    <r>
      <rPr>
        <sz val="11"/>
        <rFont val="Calibri"/>
        <family val="2"/>
      </rPr>
      <t xml:space="preserve"> </t>
    </r>
  </si>
  <si>
    <r>
      <t xml:space="preserve"> </t>
    </r>
    <r>
      <rPr>
        <sz val="9"/>
        <color indexed="8"/>
        <rFont val="Calibri"/>
        <family val="2"/>
      </rPr>
      <t>2.281,94</t>
    </r>
    <r>
      <rPr>
        <sz val="11"/>
        <rFont val="Calibri"/>
        <family val="2"/>
      </rPr>
      <t xml:space="preserve"> </t>
    </r>
  </si>
  <si>
    <r>
      <t xml:space="preserve"> </t>
    </r>
    <r>
      <rPr>
        <sz val="9"/>
        <color indexed="8"/>
        <rFont val="Calibri"/>
        <family val="2"/>
      </rPr>
      <t>2.389,65</t>
    </r>
    <r>
      <rPr>
        <sz val="11"/>
        <rFont val="Calibri"/>
        <family val="2"/>
      </rPr>
      <t xml:space="preserve"> </t>
    </r>
  </si>
  <si>
    <r>
      <t xml:space="preserve"> </t>
    </r>
    <r>
      <rPr>
        <sz val="9"/>
        <color indexed="8"/>
        <rFont val="Calibri"/>
        <family val="2"/>
      </rPr>
      <t>2.495,20</t>
    </r>
    <r>
      <rPr>
        <sz val="11"/>
        <rFont val="Calibri"/>
        <family val="2"/>
      </rPr>
      <t xml:space="preserve"> </t>
    </r>
  </si>
  <si>
    <r>
      <t xml:space="preserve"> </t>
    </r>
    <r>
      <rPr>
        <sz val="9"/>
        <color indexed="8"/>
        <rFont val="Calibri"/>
        <family val="2"/>
      </rPr>
      <t>2.598,72</t>
    </r>
    <r>
      <rPr>
        <sz val="11"/>
        <rFont val="Calibri"/>
        <family val="2"/>
      </rPr>
      <t xml:space="preserve"> </t>
    </r>
  </si>
  <si>
    <r>
      <t xml:space="preserve"> </t>
    </r>
    <r>
      <rPr>
        <sz val="9"/>
        <color indexed="8"/>
        <rFont val="Calibri"/>
        <family val="2"/>
      </rPr>
      <t>2.700,25</t>
    </r>
    <r>
      <rPr>
        <sz val="11"/>
        <rFont val="Calibri"/>
        <family val="2"/>
      </rPr>
      <t xml:space="preserve"> </t>
    </r>
  </si>
  <si>
    <r>
      <t xml:space="preserve"> </t>
    </r>
    <r>
      <rPr>
        <sz val="9"/>
        <color indexed="8"/>
        <rFont val="Calibri"/>
        <family val="2"/>
      </rPr>
      <t>598,10</t>
    </r>
    <r>
      <rPr>
        <sz val="11"/>
        <rFont val="Calibri"/>
        <family val="2"/>
      </rPr>
      <t xml:space="preserve"> </t>
    </r>
  </si>
  <si>
    <r>
      <t xml:space="preserve"> </t>
    </r>
    <r>
      <rPr>
        <sz val="9"/>
        <color indexed="8"/>
        <rFont val="Calibri"/>
        <family val="2"/>
      </rPr>
      <t>607,58</t>
    </r>
    <r>
      <rPr>
        <sz val="11"/>
        <rFont val="Calibri"/>
        <family val="2"/>
      </rPr>
      <t xml:space="preserve"> </t>
    </r>
  </si>
  <si>
    <r>
      <t xml:space="preserve"> </t>
    </r>
    <r>
      <rPr>
        <sz val="9"/>
        <color indexed="8"/>
        <rFont val="Calibri"/>
        <family val="2"/>
      </rPr>
      <t>617,15</t>
    </r>
    <r>
      <rPr>
        <sz val="11"/>
        <rFont val="Calibri"/>
        <family val="2"/>
      </rPr>
      <t xml:space="preserve"> </t>
    </r>
  </si>
  <si>
    <r>
      <t xml:space="preserve"> </t>
    </r>
    <r>
      <rPr>
        <sz val="9"/>
        <color indexed="8"/>
        <rFont val="Calibri"/>
        <family val="2"/>
      </rPr>
      <t>622,33</t>
    </r>
    <r>
      <rPr>
        <sz val="11"/>
        <rFont val="Calibri"/>
        <family val="2"/>
      </rPr>
      <t xml:space="preserve"> </t>
    </r>
  </si>
  <si>
    <r>
      <t xml:space="preserve"> </t>
    </r>
    <r>
      <rPr>
        <sz val="9"/>
        <color indexed="8"/>
        <rFont val="Calibri"/>
        <family val="2"/>
      </rPr>
      <t>627,63</t>
    </r>
    <r>
      <rPr>
        <sz val="11"/>
        <rFont val="Calibri"/>
        <family val="2"/>
      </rPr>
      <t xml:space="preserve"> </t>
    </r>
  </si>
  <si>
    <r>
      <t xml:space="preserve"> </t>
    </r>
    <r>
      <rPr>
        <sz val="9"/>
        <color indexed="8"/>
        <rFont val="Calibri"/>
        <family val="2"/>
      </rPr>
      <t>631,54</t>
    </r>
    <r>
      <rPr>
        <sz val="11"/>
        <rFont val="Calibri"/>
        <family val="2"/>
      </rPr>
      <t xml:space="preserve"> </t>
    </r>
  </si>
  <si>
    <r>
      <t xml:space="preserve"> </t>
    </r>
    <r>
      <rPr>
        <sz val="9"/>
        <color indexed="8"/>
        <rFont val="Calibri"/>
        <family val="2"/>
      </rPr>
      <t>639,08</t>
    </r>
    <r>
      <rPr>
        <sz val="11"/>
        <rFont val="Calibri"/>
        <family val="2"/>
      </rPr>
      <t xml:space="preserve"> </t>
    </r>
  </si>
  <si>
    <r>
      <t xml:space="preserve"> </t>
    </r>
    <r>
      <rPr>
        <sz val="9"/>
        <color indexed="8"/>
        <rFont val="Calibri"/>
        <family val="2"/>
      </rPr>
      <t>645,58</t>
    </r>
    <r>
      <rPr>
        <sz val="11"/>
        <rFont val="Calibri"/>
        <family val="2"/>
      </rPr>
      <t xml:space="preserve"> </t>
    </r>
  </si>
  <si>
    <r>
      <t xml:space="preserve"> </t>
    </r>
    <r>
      <rPr>
        <sz val="9"/>
        <color indexed="8"/>
        <rFont val="Calibri"/>
        <family val="2"/>
      </rPr>
      <t>651,02</t>
    </r>
    <r>
      <rPr>
        <sz val="11"/>
        <rFont val="Calibri"/>
        <family val="2"/>
      </rPr>
      <t xml:space="preserve"> </t>
    </r>
  </si>
  <si>
    <r>
      <t xml:space="preserve"> </t>
    </r>
    <r>
      <rPr>
        <sz val="9"/>
        <color indexed="8"/>
        <rFont val="Calibri"/>
        <family val="2"/>
      </rPr>
      <t>655,44</t>
    </r>
    <r>
      <rPr>
        <sz val="11"/>
        <rFont val="Calibri"/>
        <family val="2"/>
      </rPr>
      <t xml:space="preserve"> </t>
    </r>
  </si>
  <si>
    <r>
      <t xml:space="preserve"> </t>
    </r>
    <r>
      <rPr>
        <sz val="9"/>
        <color indexed="8"/>
        <rFont val="Calibri"/>
        <family val="2"/>
      </rPr>
      <t>731,43</t>
    </r>
    <r>
      <rPr>
        <sz val="11"/>
        <rFont val="Calibri"/>
        <family val="2"/>
      </rPr>
      <t xml:space="preserve"> </t>
    </r>
  </si>
  <si>
    <r>
      <t xml:space="preserve"> </t>
    </r>
    <r>
      <rPr>
        <sz val="9"/>
        <color indexed="8"/>
        <rFont val="Calibri"/>
        <family val="2"/>
      </rPr>
      <t>800,84</t>
    </r>
    <r>
      <rPr>
        <sz val="11"/>
        <rFont val="Calibri"/>
        <family val="2"/>
      </rPr>
      <t xml:space="preserve"> </t>
    </r>
  </si>
  <si>
    <r>
      <t xml:space="preserve"> </t>
    </r>
    <r>
      <rPr>
        <sz val="9"/>
        <color indexed="8"/>
        <rFont val="Calibri"/>
        <family val="2"/>
      </rPr>
      <t>871,72</t>
    </r>
    <r>
      <rPr>
        <sz val="11"/>
        <rFont val="Calibri"/>
        <family val="2"/>
      </rPr>
      <t xml:space="preserve"> </t>
    </r>
  </si>
  <si>
    <r>
      <t xml:space="preserve"> </t>
    </r>
    <r>
      <rPr>
        <sz val="9"/>
        <color indexed="8"/>
        <rFont val="Calibri"/>
        <family val="2"/>
      </rPr>
      <t>937,85</t>
    </r>
    <r>
      <rPr>
        <sz val="11"/>
        <rFont val="Calibri"/>
        <family val="2"/>
      </rPr>
      <t xml:space="preserve"> </t>
    </r>
  </si>
  <si>
    <r>
      <t xml:space="preserve"> </t>
    </r>
    <r>
      <rPr>
        <sz val="9"/>
        <color indexed="8"/>
        <rFont val="Calibri"/>
        <family val="2"/>
      </rPr>
      <t>999,37</t>
    </r>
    <r>
      <rPr>
        <sz val="11"/>
        <rFont val="Calibri"/>
        <family val="2"/>
      </rPr>
      <t xml:space="preserve"> </t>
    </r>
  </si>
  <si>
    <r>
      <t xml:space="preserve"> </t>
    </r>
    <r>
      <rPr>
        <sz val="9"/>
        <color indexed="8"/>
        <rFont val="Calibri"/>
        <family val="2"/>
      </rPr>
      <t>1.056,42</t>
    </r>
    <r>
      <rPr>
        <sz val="11"/>
        <rFont val="Calibri"/>
        <family val="2"/>
      </rPr>
      <t xml:space="preserve"> </t>
    </r>
  </si>
  <si>
    <r>
      <t xml:space="preserve"> </t>
    </r>
    <r>
      <rPr>
        <sz val="9"/>
        <color indexed="8"/>
        <rFont val="Calibri"/>
        <family val="2"/>
      </rPr>
      <t>1.109,08</t>
    </r>
    <r>
      <rPr>
        <sz val="11"/>
        <rFont val="Calibri"/>
        <family val="2"/>
      </rPr>
      <t xml:space="preserve"> </t>
    </r>
  </si>
  <si>
    <r>
      <t xml:space="preserve"> </t>
    </r>
    <r>
      <rPr>
        <sz val="9"/>
        <color indexed="8"/>
        <rFont val="Calibri"/>
        <family val="2"/>
      </rPr>
      <t>1.157,46</t>
    </r>
    <r>
      <rPr>
        <sz val="11"/>
        <rFont val="Calibri"/>
        <family val="2"/>
      </rPr>
      <t xml:space="preserve"> </t>
    </r>
  </si>
  <si>
    <r>
      <t xml:space="preserve"> </t>
    </r>
    <r>
      <rPr>
        <sz val="9"/>
        <color indexed="8"/>
        <rFont val="Calibri"/>
        <family val="2"/>
      </rPr>
      <t>1.226,25</t>
    </r>
    <r>
      <rPr>
        <sz val="11"/>
        <rFont val="Calibri"/>
        <family val="2"/>
      </rPr>
      <t xml:space="preserve"> </t>
    </r>
  </si>
  <si>
    <r>
      <t xml:space="preserve"> </t>
    </r>
    <r>
      <rPr>
        <sz val="9"/>
        <color indexed="8"/>
        <rFont val="Calibri"/>
        <family val="2"/>
      </rPr>
      <t>1.293,65</t>
    </r>
    <r>
      <rPr>
        <sz val="11"/>
        <rFont val="Calibri"/>
        <family val="2"/>
      </rPr>
      <t xml:space="preserve"> </t>
    </r>
  </si>
  <si>
    <r>
      <t xml:space="preserve"> </t>
    </r>
    <r>
      <rPr>
        <sz val="9"/>
        <color indexed="8"/>
        <rFont val="Calibri"/>
        <family val="2"/>
      </rPr>
      <t>1.359,76</t>
    </r>
    <r>
      <rPr>
        <sz val="11"/>
        <rFont val="Calibri"/>
        <family val="2"/>
      </rPr>
      <t xml:space="preserve"> </t>
    </r>
  </si>
  <si>
    <r>
      <t xml:space="preserve"> </t>
    </r>
    <r>
      <rPr>
        <sz val="9"/>
        <color indexed="8"/>
        <rFont val="Calibri"/>
        <family val="2"/>
      </rPr>
      <t>1.424,55</t>
    </r>
    <r>
      <rPr>
        <sz val="11"/>
        <rFont val="Calibri"/>
        <family val="2"/>
      </rPr>
      <t xml:space="preserve"> </t>
    </r>
  </si>
  <si>
    <r>
      <t xml:space="preserve"> </t>
    </r>
    <r>
      <rPr>
        <sz val="9"/>
        <color indexed="8"/>
        <rFont val="Calibri"/>
        <family val="2"/>
      </rPr>
      <t>1.488,07</t>
    </r>
    <r>
      <rPr>
        <sz val="11"/>
        <rFont val="Calibri"/>
        <family val="2"/>
      </rPr>
      <t xml:space="preserve"> </t>
    </r>
  </si>
  <si>
    <r>
      <t xml:space="preserve"> </t>
    </r>
    <r>
      <rPr>
        <sz val="9"/>
        <color indexed="8"/>
        <rFont val="Calibri"/>
        <family val="2"/>
      </rPr>
      <t>1.550,36</t>
    </r>
    <r>
      <rPr>
        <sz val="11"/>
        <rFont val="Calibri"/>
        <family val="2"/>
      </rPr>
      <t xml:space="preserve"> </t>
    </r>
  </si>
  <si>
    <r>
      <t xml:space="preserve"> </t>
    </r>
    <r>
      <rPr>
        <sz val="9"/>
        <color indexed="8"/>
        <rFont val="Calibri"/>
        <family val="2"/>
      </rPr>
      <t>1.611,43</t>
    </r>
    <r>
      <rPr>
        <sz val="11"/>
        <rFont val="Calibri"/>
        <family val="2"/>
      </rPr>
      <t xml:space="preserve"> </t>
    </r>
  </si>
  <si>
    <r>
      <t xml:space="preserve"> </t>
    </r>
    <r>
      <rPr>
        <sz val="9"/>
        <color indexed="8"/>
        <rFont val="Calibri"/>
        <family val="2"/>
      </rPr>
      <t>1.671,30</t>
    </r>
    <r>
      <rPr>
        <sz val="11"/>
        <rFont val="Calibri"/>
        <family val="2"/>
      </rPr>
      <t xml:space="preserve"> </t>
    </r>
  </si>
  <si>
    <r>
      <t xml:space="preserve"> </t>
    </r>
    <r>
      <rPr>
        <sz val="9"/>
        <color indexed="8"/>
        <rFont val="Calibri"/>
        <family val="2"/>
      </rPr>
      <t>1.729,99</t>
    </r>
    <r>
      <rPr>
        <sz val="11"/>
        <rFont val="Calibri"/>
        <family val="2"/>
      </rPr>
      <t xml:space="preserve"> </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</si>
</sst>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
    <numFmt numFmtId="173" formatCode="0.0"/>
    <numFmt numFmtId="174" formatCode="dd/mm/yy"/>
    <numFmt numFmtId="175" formatCode="#,##0\ _P_t_a"/>
    <numFmt numFmtId="176" formatCode="_-* #,##0.00_ \€_-;\-* #,##0.00_ \€_-;_-* &quot;-&quot;??_ \€_-;_-@_-"/>
    <numFmt numFmtId="177" formatCode="0;\-0;;@"/>
    <numFmt numFmtId="178" formatCode="0.000000"/>
    <numFmt numFmtId="179" formatCode="#,##0.000000"/>
    <numFmt numFmtId="180" formatCode="0;\-0.000000;;@"/>
    <numFmt numFmtId="181" formatCode="0.00;[Red]0.00"/>
    <numFmt numFmtId="182" formatCode="0;[Red]0"/>
    <numFmt numFmtId="183" formatCode="#,##0.00\ &quot;€&quot;"/>
    <numFmt numFmtId="184" formatCode="[$-C0A]dddd\,\ dd&quot; de &quot;mmmm&quot; de &quot;yyyy"/>
    <numFmt numFmtId="185" formatCode="0_ ;[Red]\-0\ "/>
    <numFmt numFmtId="186" formatCode="dd\-mm\-yy"/>
    <numFmt numFmtId="187" formatCode="0.00;@"/>
    <numFmt numFmtId="188" formatCode="0.00;\-0;;@"/>
    <numFmt numFmtId="189" formatCode="&quot;Sí&quot;;&quot;Sí&quot;;&quot;No&quot;"/>
    <numFmt numFmtId="190" formatCode="&quot;Verdadero&quot;;&quot;Verdadero&quot;;&quot;Falso&quot;"/>
    <numFmt numFmtId="191" formatCode="&quot;Activado&quot;;&quot;Activado&quot;;&quot;Desactivado&quot;"/>
    <numFmt numFmtId="192" formatCode="[$€-2]\ #,##0.00_);[Red]\([$€-2]\ #,##0.00\)"/>
  </numFmts>
  <fonts count="63">
    <font>
      <sz val="10"/>
      <name val="Arial"/>
      <family val="0"/>
    </font>
    <font>
      <b/>
      <sz val="8"/>
      <color indexed="9"/>
      <name val="Verdana"/>
      <family val="2"/>
    </font>
    <font>
      <sz val="8"/>
      <name val="Verdana"/>
      <family val="2"/>
    </font>
    <font>
      <b/>
      <sz val="8"/>
      <name val="Verdana"/>
      <family val="2"/>
    </font>
    <font>
      <b/>
      <sz val="8"/>
      <color indexed="10"/>
      <name val="Verdana"/>
      <family val="2"/>
    </font>
    <font>
      <b/>
      <sz val="9"/>
      <color indexed="10"/>
      <name val="Verdana"/>
      <family val="2"/>
    </font>
    <font>
      <b/>
      <sz val="8"/>
      <color indexed="12"/>
      <name val="Verdana"/>
      <family val="2"/>
    </font>
    <font>
      <b/>
      <sz val="9"/>
      <color indexed="12"/>
      <name val="Verdana"/>
      <family val="2"/>
    </font>
    <font>
      <sz val="10"/>
      <color indexed="18"/>
      <name val="Verdana"/>
      <family val="2"/>
    </font>
    <font>
      <sz val="9"/>
      <color indexed="18"/>
      <name val="Verdana"/>
      <family val="2"/>
    </font>
    <font>
      <sz val="8.5"/>
      <color indexed="18"/>
      <name val="Verdana"/>
      <family val="2"/>
    </font>
    <font>
      <sz val="8.5"/>
      <name val="Verdana"/>
      <family val="2"/>
    </font>
    <font>
      <sz val="10"/>
      <name val="Verdana"/>
      <family val="2"/>
    </font>
    <font>
      <sz val="10"/>
      <color indexed="12"/>
      <name val="Verdana"/>
      <family val="2"/>
    </font>
    <font>
      <b/>
      <sz val="10"/>
      <color indexed="9"/>
      <name val="Verdana"/>
      <family val="2"/>
    </font>
    <font>
      <sz val="9"/>
      <name val="Verdana"/>
      <family val="2"/>
    </font>
    <font>
      <u val="single"/>
      <sz val="10"/>
      <color indexed="12"/>
      <name val="Arial"/>
      <family val="0"/>
    </font>
    <font>
      <sz val="10"/>
      <color indexed="9"/>
      <name val="Verdana"/>
      <family val="2"/>
    </font>
    <font>
      <sz val="8"/>
      <color indexed="9"/>
      <name val="Verdana"/>
      <family val="2"/>
    </font>
    <font>
      <b/>
      <sz val="9"/>
      <color indexed="9"/>
      <name val="Verdana"/>
      <family val="2"/>
    </font>
    <font>
      <u val="single"/>
      <sz val="10"/>
      <color indexed="36"/>
      <name val="Arial"/>
      <family val="0"/>
    </font>
    <font>
      <sz val="8"/>
      <name val="UniversLTStd"/>
      <family val="0"/>
    </font>
    <font>
      <sz val="11"/>
      <name val="Calibri"/>
      <family val="2"/>
    </font>
    <font>
      <sz val="9"/>
      <color indexed="8"/>
      <name val="Calibri"/>
      <family val="2"/>
    </font>
    <font>
      <b/>
      <sz val="10"/>
      <name val="Verdana"/>
      <family val="2"/>
    </font>
    <font>
      <b/>
      <sz val="8"/>
      <name val="Arial"/>
      <family val="2"/>
    </font>
    <font>
      <b/>
      <sz val="10"/>
      <name val="Arial"/>
      <family val="2"/>
    </font>
    <font>
      <b/>
      <sz val="9"/>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26"/>
        <bgColor indexed="64"/>
      </patternFill>
    </fill>
    <fill>
      <patternFill patternType="solid">
        <fgColor indexed="9"/>
        <bgColor indexed="64"/>
      </patternFill>
    </fill>
    <fill>
      <patternFill patternType="solid">
        <fgColor indexed="3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thin"/>
      <bottom style="double"/>
    </border>
    <border>
      <left style="double"/>
      <right style="medium"/>
      <top style="double"/>
      <bottom style="double"/>
    </border>
    <border>
      <left style="medium"/>
      <right style="thin"/>
      <top>
        <color indexed="63"/>
      </top>
      <bottom style="thin"/>
    </border>
    <border>
      <left style="thin"/>
      <right style="thin"/>
      <top>
        <color indexed="63"/>
      </top>
      <bottom style="thin"/>
    </border>
    <border>
      <left>
        <color indexed="63"/>
      </left>
      <right style="medium"/>
      <top style="thin"/>
      <bottom>
        <color indexed="63"/>
      </bottom>
    </border>
    <border>
      <left>
        <color indexed="63"/>
      </left>
      <right>
        <color indexed="63"/>
      </right>
      <top style="medium"/>
      <bottom>
        <color indexed="63"/>
      </bottom>
    </border>
    <border>
      <left style="double"/>
      <right style="medium"/>
      <top style="double"/>
      <bottom style="medium"/>
    </border>
    <border>
      <left style="medium"/>
      <right>
        <color indexed="63"/>
      </right>
      <top style="thin"/>
      <bottom style="thin"/>
    </border>
    <border>
      <left>
        <color indexed="63"/>
      </left>
      <right>
        <color indexed="63"/>
      </right>
      <top style="thin"/>
      <bottom style="thin"/>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5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31" borderId="0" applyNumberFormat="0" applyBorder="0" applyAlignment="0" applyProtection="0"/>
    <xf numFmtId="0" fontId="45" fillId="0" borderId="0">
      <alignment/>
      <protection/>
    </xf>
    <xf numFmtId="0" fontId="0" fillId="32" borderId="4" applyNumberFormat="0" applyFont="0" applyAlignment="0" applyProtection="0"/>
    <xf numFmtId="9" fontId="0"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261">
    <xf numFmtId="0" fontId="0" fillId="0" borderId="0" xfId="0" applyAlignment="1">
      <alignment/>
    </xf>
    <xf numFmtId="0" fontId="1" fillId="0" borderId="0" xfId="0" applyNumberFormat="1" applyFont="1" applyFill="1" applyBorder="1" applyAlignment="1" applyProtection="1">
      <alignment horizontal="center"/>
      <protection/>
    </xf>
    <xf numFmtId="0" fontId="2" fillId="0" borderId="0" xfId="0" applyNumberFormat="1" applyFont="1" applyAlignment="1">
      <alignment/>
    </xf>
    <xf numFmtId="172" fontId="2" fillId="0" borderId="0" xfId="0" applyNumberFormat="1" applyFont="1" applyAlignment="1">
      <alignment/>
    </xf>
    <xf numFmtId="182" fontId="3" fillId="0" borderId="0" xfId="0" applyNumberFormat="1" applyFont="1" applyAlignment="1">
      <alignment horizontal="center"/>
    </xf>
    <xf numFmtId="0" fontId="2" fillId="0" borderId="0" xfId="0" applyNumberFormat="1" applyFont="1" applyAlignment="1">
      <alignment horizontal="center"/>
    </xf>
    <xf numFmtId="172" fontId="2" fillId="0" borderId="0" xfId="0" applyNumberFormat="1" applyFont="1" applyAlignment="1">
      <alignment horizontal="left"/>
    </xf>
    <xf numFmtId="0" fontId="8" fillId="0" borderId="0" xfId="0" applyFont="1" applyAlignment="1">
      <alignment horizontal="left" vertical="justify" wrapText="1"/>
    </xf>
    <xf numFmtId="0" fontId="2" fillId="0" borderId="10" xfId="0" applyNumberFormat="1" applyFont="1" applyBorder="1" applyAlignment="1">
      <alignment vertical="center"/>
    </xf>
    <xf numFmtId="0" fontId="2" fillId="0" borderId="0" xfId="0" applyNumberFormat="1" applyFont="1" applyBorder="1" applyAlignment="1">
      <alignment vertical="center"/>
    </xf>
    <xf numFmtId="0" fontId="1" fillId="33" borderId="11"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protection/>
    </xf>
    <xf numFmtId="0" fontId="1" fillId="33" borderId="13" xfId="0" applyNumberFormat="1" applyFont="1" applyFill="1" applyBorder="1" applyAlignment="1" applyProtection="1">
      <alignment horizontal="center" vertical="center"/>
      <protection/>
    </xf>
    <xf numFmtId="0" fontId="2" fillId="34" borderId="12" xfId="0" applyNumberFormat="1" applyFont="1" applyFill="1" applyBorder="1" applyAlignment="1" applyProtection="1">
      <alignment horizontal="center" vertical="center"/>
      <protection locked="0"/>
    </xf>
    <xf numFmtId="2" fontId="2" fillId="0" borderId="13" xfId="0" applyNumberFormat="1" applyFont="1" applyBorder="1" applyAlignment="1">
      <alignment vertical="center"/>
    </xf>
    <xf numFmtId="0" fontId="3" fillId="0" borderId="12" xfId="0" applyNumberFormat="1" applyFont="1" applyBorder="1" applyAlignment="1">
      <alignment horizontal="center" vertical="center"/>
    </xf>
    <xf numFmtId="2" fontId="3" fillId="0" borderId="13" xfId="0" applyNumberFormat="1" applyFont="1" applyBorder="1" applyAlignment="1">
      <alignment vertical="center"/>
    </xf>
    <xf numFmtId="4" fontId="3" fillId="0" borderId="14" xfId="0" applyNumberFormat="1" applyFont="1" applyBorder="1" applyAlignment="1" applyProtection="1">
      <alignment vertical="center"/>
      <protection/>
    </xf>
    <xf numFmtId="183" fontId="4" fillId="0" borderId="15" xfId="0" applyNumberFormat="1" applyFont="1" applyBorder="1" applyAlignment="1">
      <alignment vertical="center"/>
    </xf>
    <xf numFmtId="0" fontId="2" fillId="34" borderId="16" xfId="0" applyNumberFormat="1" applyFont="1" applyFill="1" applyBorder="1" applyAlignment="1" applyProtection="1">
      <alignment vertical="center"/>
      <protection locked="0"/>
    </xf>
    <xf numFmtId="0" fontId="2" fillId="34" borderId="17" xfId="0" applyNumberFormat="1" applyFont="1" applyFill="1" applyBorder="1" applyAlignment="1" applyProtection="1">
      <alignment vertical="center"/>
      <protection locked="0"/>
    </xf>
    <xf numFmtId="0" fontId="2" fillId="34" borderId="17" xfId="0" applyNumberFormat="1" applyFont="1" applyFill="1" applyBorder="1" applyAlignment="1" applyProtection="1">
      <alignment horizontal="center" vertical="center"/>
      <protection locked="0"/>
    </xf>
    <xf numFmtId="0" fontId="2" fillId="34" borderId="11" xfId="0" applyNumberFormat="1" applyFont="1" applyFill="1" applyBorder="1" applyAlignment="1" applyProtection="1">
      <alignment vertical="center"/>
      <protection locked="0"/>
    </xf>
    <xf numFmtId="0" fontId="2" fillId="34" borderId="12" xfId="0" applyNumberFormat="1" applyFont="1" applyFill="1" applyBorder="1" applyAlignment="1" applyProtection="1">
      <alignment vertical="center"/>
      <protection locked="0"/>
    </xf>
    <xf numFmtId="172" fontId="2" fillId="0" borderId="13" xfId="0" applyNumberFormat="1" applyFont="1" applyBorder="1" applyAlignment="1">
      <alignment vertical="center"/>
    </xf>
    <xf numFmtId="0" fontId="3" fillId="34" borderId="12" xfId="0" applyNumberFormat="1" applyFont="1" applyFill="1" applyBorder="1" applyAlignment="1">
      <alignment horizontal="center" vertical="center"/>
    </xf>
    <xf numFmtId="4" fontId="3" fillId="0" borderId="13" xfId="0" applyNumberFormat="1" applyFont="1" applyBorder="1" applyAlignment="1">
      <alignment horizontal="right" vertical="center"/>
    </xf>
    <xf numFmtId="0" fontId="6" fillId="0" borderId="0" xfId="0" applyNumberFormat="1" applyFont="1" applyBorder="1" applyAlignment="1">
      <alignment horizontal="center" vertical="center"/>
    </xf>
    <xf numFmtId="172" fontId="2" fillId="0" borderId="0" xfId="0" applyNumberFormat="1" applyFont="1" applyBorder="1" applyAlignment="1">
      <alignment horizontal="center" vertical="center"/>
    </xf>
    <xf numFmtId="4" fontId="3" fillId="0" borderId="18" xfId="0" applyNumberFormat="1" applyFont="1" applyBorder="1" applyAlignment="1">
      <alignment horizontal="right" vertical="center"/>
    </xf>
    <xf numFmtId="0" fontId="2" fillId="0" borderId="19" xfId="0" applyFont="1" applyBorder="1" applyAlignment="1">
      <alignment horizontal="justify" vertical="justify"/>
    </xf>
    <xf numFmtId="0" fontId="9" fillId="0" borderId="0" xfId="0" applyNumberFormat="1" applyFont="1" applyAlignment="1">
      <alignment horizontal="justify" vertical="justify" wrapText="1"/>
    </xf>
    <xf numFmtId="183" fontId="5" fillId="0" borderId="20" xfId="0" applyNumberFormat="1" applyFont="1" applyBorder="1" applyAlignment="1">
      <alignment horizontal="right" vertical="center"/>
    </xf>
    <xf numFmtId="183" fontId="4" fillId="0" borderId="0" xfId="0" applyNumberFormat="1" applyFont="1" applyBorder="1" applyAlignment="1">
      <alignment vertical="center"/>
    </xf>
    <xf numFmtId="172" fontId="2" fillId="0" borderId="0" xfId="0" applyNumberFormat="1" applyFont="1" applyBorder="1" applyAlignment="1">
      <alignment vertical="center"/>
    </xf>
    <xf numFmtId="4" fontId="3" fillId="0" borderId="0" xfId="0" applyNumberFormat="1" applyFont="1" applyBorder="1" applyAlignment="1">
      <alignment horizontal="right" vertical="center"/>
    </xf>
    <xf numFmtId="183" fontId="5" fillId="0" borderId="0" xfId="0" applyNumberFormat="1" applyFont="1" applyBorder="1" applyAlignment="1">
      <alignment horizontal="right" vertical="center"/>
    </xf>
    <xf numFmtId="0" fontId="2" fillId="0" borderId="0" xfId="0" applyNumberFormat="1" applyFont="1" applyFill="1" applyBorder="1" applyAlignment="1">
      <alignment vertical="center"/>
    </xf>
    <xf numFmtId="0" fontId="1" fillId="0" borderId="0" xfId="0" applyNumberFormat="1" applyFont="1" applyFill="1" applyBorder="1" applyAlignment="1" applyProtection="1">
      <alignment horizontal="center" vertical="center"/>
      <protection/>
    </xf>
    <xf numFmtId="14" fontId="2" fillId="0" borderId="0" xfId="0" applyNumberFormat="1" applyFont="1" applyFill="1" applyBorder="1" applyAlignment="1" applyProtection="1">
      <alignment horizontal="center" vertical="center"/>
      <protection locked="0"/>
    </xf>
    <xf numFmtId="2" fontId="2" fillId="0" borderId="0" xfId="0" applyNumberFormat="1" applyFont="1" applyFill="1" applyBorder="1" applyAlignment="1">
      <alignment vertical="center"/>
    </xf>
    <xf numFmtId="2" fontId="3" fillId="0" borderId="0" xfId="0" applyNumberFormat="1" applyFont="1" applyFill="1" applyBorder="1" applyAlignment="1">
      <alignment vertical="center"/>
    </xf>
    <xf numFmtId="4" fontId="3" fillId="0" borderId="0" xfId="0" applyNumberFormat="1" applyFont="1" applyFill="1" applyBorder="1" applyAlignment="1" applyProtection="1">
      <alignment vertical="center"/>
      <protection/>
    </xf>
    <xf numFmtId="183" fontId="4" fillId="0" borderId="0" xfId="0" applyNumberFormat="1" applyFont="1" applyFill="1" applyBorder="1" applyAlignment="1">
      <alignment vertical="center"/>
    </xf>
    <xf numFmtId="14" fontId="2" fillId="34" borderId="13" xfId="0" applyNumberFormat="1" applyFont="1" applyFill="1" applyBorder="1" applyAlignment="1" applyProtection="1">
      <alignment horizontal="center" vertical="center"/>
      <protection locked="0"/>
    </xf>
    <xf numFmtId="0" fontId="12" fillId="0" borderId="0" xfId="0" applyFont="1" applyBorder="1" applyAlignment="1">
      <alignment/>
    </xf>
    <xf numFmtId="0" fontId="12" fillId="0" borderId="0" xfId="0" applyFont="1" applyFill="1" applyBorder="1" applyAlignment="1">
      <alignment horizontal="center" vertical="center"/>
    </xf>
    <xf numFmtId="0" fontId="13" fillId="0" borderId="0" xfId="0" applyFont="1" applyBorder="1" applyAlignment="1">
      <alignment horizontal="center"/>
    </xf>
    <xf numFmtId="0" fontId="14"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Border="1" applyAlignment="1">
      <alignment vertical="center"/>
    </xf>
    <xf numFmtId="0" fontId="12" fillId="0" borderId="13" xfId="0" applyFont="1" applyBorder="1" applyAlignment="1">
      <alignment vertical="center"/>
    </xf>
    <xf numFmtId="0" fontId="12" fillId="0" borderId="19" xfId="0" applyFont="1" applyBorder="1" applyAlignment="1">
      <alignment horizontal="justify" vertical="justify"/>
    </xf>
    <xf numFmtId="0" fontId="12" fillId="0" borderId="0" xfId="0" applyFont="1" applyBorder="1" applyAlignment="1">
      <alignment horizontal="justify" vertical="justify"/>
    </xf>
    <xf numFmtId="0" fontId="9" fillId="0" borderId="0" xfId="0" applyFont="1" applyBorder="1" applyAlignment="1">
      <alignment horizontal="justify" vertical="justify"/>
    </xf>
    <xf numFmtId="0" fontId="12" fillId="0" borderId="0" xfId="0" applyFont="1" applyAlignment="1">
      <alignment horizontal="justify" vertical="justify" wrapText="1"/>
    </xf>
    <xf numFmtId="185" fontId="4" fillId="0" borderId="13" xfId="0" applyNumberFormat="1" applyFont="1" applyBorder="1" applyAlignment="1">
      <alignment horizontal="center" vertical="center"/>
    </xf>
    <xf numFmtId="14" fontId="2" fillId="34" borderId="11" xfId="0" applyNumberFormat="1" applyFont="1" applyFill="1" applyBorder="1" applyAlignment="1" applyProtection="1">
      <alignment horizontal="center" vertical="center"/>
      <protection locked="0"/>
    </xf>
    <xf numFmtId="0" fontId="16" fillId="0" borderId="0" xfId="45" applyAlignment="1" applyProtection="1">
      <alignment/>
      <protection/>
    </xf>
    <xf numFmtId="186" fontId="2" fillId="34" borderId="11" xfId="0" applyNumberFormat="1" applyFont="1" applyFill="1" applyBorder="1" applyAlignment="1" applyProtection="1">
      <alignment horizontal="center" vertical="center"/>
      <protection locked="0"/>
    </xf>
    <xf numFmtId="186" fontId="2" fillId="34" borderId="13" xfId="0" applyNumberFormat="1" applyFont="1" applyFill="1" applyBorder="1" applyAlignment="1" applyProtection="1">
      <alignment horizontal="center" vertical="center"/>
      <protection locked="0"/>
    </xf>
    <xf numFmtId="0" fontId="17" fillId="35" borderId="0" xfId="0" applyFont="1" applyFill="1" applyBorder="1" applyAlignment="1">
      <alignment/>
    </xf>
    <xf numFmtId="0" fontId="17" fillId="35" borderId="0" xfId="0" applyFont="1" applyFill="1" applyBorder="1" applyAlignment="1">
      <alignment horizontal="center" vertical="center"/>
    </xf>
    <xf numFmtId="0" fontId="18" fillId="35" borderId="0" xfId="0" applyNumberFormat="1" applyFont="1" applyFill="1" applyBorder="1" applyAlignment="1">
      <alignment vertical="center"/>
    </xf>
    <xf numFmtId="0" fontId="1" fillId="35" borderId="0" xfId="0" applyNumberFormat="1" applyFont="1" applyFill="1" applyBorder="1" applyAlignment="1" applyProtection="1">
      <alignment horizontal="center" vertical="center"/>
      <protection/>
    </xf>
    <xf numFmtId="14" fontId="18" fillId="35" borderId="0" xfId="0" applyNumberFormat="1" applyFont="1" applyFill="1" applyBorder="1" applyAlignment="1" applyProtection="1">
      <alignment horizontal="center" vertical="center"/>
      <protection locked="0"/>
    </xf>
    <xf numFmtId="0" fontId="18" fillId="35" borderId="0" xfId="0" applyNumberFormat="1" applyFont="1" applyFill="1" applyBorder="1" applyAlignment="1">
      <alignment/>
    </xf>
    <xf numFmtId="0" fontId="14" fillId="35" borderId="0" xfId="0" applyFont="1" applyFill="1" applyBorder="1" applyAlignment="1">
      <alignment horizontal="center" vertical="center"/>
    </xf>
    <xf numFmtId="0" fontId="17" fillId="35" borderId="0" xfId="0" applyFont="1" applyFill="1" applyBorder="1" applyAlignment="1">
      <alignment vertical="center"/>
    </xf>
    <xf numFmtId="0" fontId="0" fillId="35" borderId="0" xfId="0" applyFill="1" applyBorder="1" applyAlignment="1">
      <alignment/>
    </xf>
    <xf numFmtId="2" fontId="18" fillId="35" borderId="0" xfId="0" applyNumberFormat="1" applyFont="1" applyFill="1" applyBorder="1" applyAlignment="1">
      <alignment vertical="center"/>
    </xf>
    <xf numFmtId="2" fontId="1" fillId="35" borderId="0" xfId="0" applyNumberFormat="1" applyFont="1" applyFill="1" applyBorder="1" applyAlignment="1">
      <alignment vertical="center"/>
    </xf>
    <xf numFmtId="4" fontId="1" fillId="35" borderId="0" xfId="0" applyNumberFormat="1" applyFont="1" applyFill="1" applyBorder="1" applyAlignment="1" applyProtection="1">
      <alignment vertical="center"/>
      <protection/>
    </xf>
    <xf numFmtId="183" fontId="1" fillId="35" borderId="0" xfId="0" applyNumberFormat="1" applyFont="1" applyFill="1" applyBorder="1" applyAlignment="1">
      <alignment vertical="center"/>
    </xf>
    <xf numFmtId="172" fontId="18" fillId="35" borderId="0" xfId="0" applyNumberFormat="1" applyFont="1" applyFill="1" applyBorder="1" applyAlignment="1">
      <alignment vertical="center"/>
    </xf>
    <xf numFmtId="4" fontId="1" fillId="35" borderId="0" xfId="0" applyNumberFormat="1" applyFont="1" applyFill="1" applyBorder="1" applyAlignment="1">
      <alignment horizontal="right" vertical="center"/>
    </xf>
    <xf numFmtId="183" fontId="19" fillId="35" borderId="0" xfId="0" applyNumberFormat="1" applyFont="1" applyFill="1" applyBorder="1" applyAlignment="1">
      <alignment horizontal="right" vertical="center"/>
    </xf>
    <xf numFmtId="0" fontId="17" fillId="35" borderId="0" xfId="0" applyFont="1" applyFill="1" applyBorder="1" applyAlignment="1">
      <alignment horizontal="justify" vertical="justify"/>
    </xf>
    <xf numFmtId="0" fontId="12" fillId="35" borderId="0" xfId="0" applyFont="1" applyFill="1" applyBorder="1" applyAlignment="1">
      <alignment/>
    </xf>
    <xf numFmtId="0" fontId="9" fillId="35" borderId="0" xfId="0" applyFont="1" applyFill="1" applyBorder="1" applyAlignment="1">
      <alignment horizontal="justify" vertical="justify"/>
    </xf>
    <xf numFmtId="0" fontId="2" fillId="35" borderId="19" xfId="0" applyFont="1" applyFill="1" applyBorder="1" applyAlignment="1">
      <alignment horizontal="justify" vertical="justify"/>
    </xf>
    <xf numFmtId="0" fontId="12" fillId="35" borderId="19" xfId="0" applyFont="1" applyFill="1" applyBorder="1" applyAlignment="1">
      <alignment horizontal="justify" vertical="justify"/>
    </xf>
    <xf numFmtId="0" fontId="12" fillId="35" borderId="0" xfId="0" applyFont="1" applyFill="1" applyBorder="1" applyAlignment="1">
      <alignment horizontal="justify" vertical="justify"/>
    </xf>
    <xf numFmtId="0" fontId="12" fillId="35" borderId="0" xfId="0" applyFont="1" applyFill="1" applyBorder="1" applyAlignment="1">
      <alignment vertical="center"/>
    </xf>
    <xf numFmtId="0" fontId="2" fillId="35" borderId="0" xfId="0" applyNumberFormat="1" applyFont="1" applyFill="1" applyAlignment="1">
      <alignment/>
    </xf>
    <xf numFmtId="172" fontId="2" fillId="35" borderId="0" xfId="0" applyNumberFormat="1" applyFont="1" applyFill="1" applyAlignment="1">
      <alignment/>
    </xf>
    <xf numFmtId="172" fontId="2" fillId="35" borderId="0" xfId="0" applyNumberFormat="1" applyFont="1" applyFill="1" applyBorder="1" applyAlignment="1">
      <alignment vertical="center"/>
    </xf>
    <xf numFmtId="4" fontId="3" fillId="35" borderId="0" xfId="0" applyNumberFormat="1" applyFont="1" applyFill="1" applyBorder="1" applyAlignment="1">
      <alignment horizontal="right" vertical="center"/>
    </xf>
    <xf numFmtId="183" fontId="4" fillId="35" borderId="0" xfId="0" applyNumberFormat="1" applyFont="1" applyFill="1" applyBorder="1" applyAlignment="1">
      <alignment vertical="center"/>
    </xf>
    <xf numFmtId="183" fontId="5" fillId="35" borderId="0" xfId="0" applyNumberFormat="1" applyFont="1" applyFill="1" applyBorder="1" applyAlignment="1">
      <alignment horizontal="right" vertical="center"/>
    </xf>
    <xf numFmtId="0" fontId="2" fillId="35" borderId="0" xfId="0" applyNumberFormat="1" applyFont="1" applyFill="1" applyBorder="1" applyAlignment="1">
      <alignment vertical="center"/>
    </xf>
    <xf numFmtId="0" fontId="8" fillId="35" borderId="0" xfId="0" applyFont="1" applyFill="1" applyAlignment="1">
      <alignment horizontal="left" vertical="justify" wrapText="1"/>
    </xf>
    <xf numFmtId="0" fontId="12" fillId="35" borderId="0" xfId="0" applyFont="1" applyFill="1" applyAlignment="1">
      <alignment horizontal="justify" vertical="justify" wrapText="1"/>
    </xf>
    <xf numFmtId="0" fontId="0" fillId="35" borderId="0" xfId="0" applyFill="1" applyAlignment="1">
      <alignment/>
    </xf>
    <xf numFmtId="0" fontId="12" fillId="35" borderId="0" xfId="0" applyFont="1" applyFill="1" applyBorder="1" applyAlignment="1">
      <alignment horizontal="center" vertical="center"/>
    </xf>
    <xf numFmtId="14" fontId="2" fillId="35" borderId="0" xfId="0" applyNumberFormat="1" applyFont="1" applyFill="1" applyBorder="1" applyAlignment="1" applyProtection="1">
      <alignment horizontal="center" vertical="center"/>
      <protection locked="0"/>
    </xf>
    <xf numFmtId="2" fontId="2" fillId="35" borderId="0" xfId="0" applyNumberFormat="1" applyFont="1" applyFill="1" applyBorder="1" applyAlignment="1">
      <alignment vertical="center"/>
    </xf>
    <xf numFmtId="2" fontId="3" fillId="35" borderId="0" xfId="0" applyNumberFormat="1" applyFont="1" applyFill="1" applyBorder="1" applyAlignment="1">
      <alignment vertical="center"/>
    </xf>
    <xf numFmtId="4" fontId="3" fillId="35" borderId="0" xfId="0" applyNumberFormat="1" applyFont="1" applyFill="1" applyBorder="1" applyAlignment="1" applyProtection="1">
      <alignment vertical="center"/>
      <protection/>
    </xf>
    <xf numFmtId="183" fontId="4" fillId="0" borderId="20" xfId="0" applyNumberFormat="1" applyFont="1" applyBorder="1" applyAlignment="1">
      <alignment horizontal="right" vertical="center"/>
    </xf>
    <xf numFmtId="2" fontId="2" fillId="35" borderId="0" xfId="0" applyNumberFormat="1" applyFont="1" applyFill="1" applyAlignment="1">
      <alignment/>
    </xf>
    <xf numFmtId="172" fontId="1" fillId="35" borderId="0" xfId="0" applyNumberFormat="1" applyFont="1" applyFill="1" applyBorder="1" applyAlignment="1" applyProtection="1">
      <alignment horizontal="center"/>
      <protection/>
    </xf>
    <xf numFmtId="172" fontId="3" fillId="35" borderId="0" xfId="0" applyNumberFormat="1" applyFont="1" applyFill="1" applyAlignment="1">
      <alignment horizontal="center"/>
    </xf>
    <xf numFmtId="172" fontId="13" fillId="35" borderId="0" xfId="0" applyNumberFormat="1" applyFont="1" applyFill="1" applyBorder="1" applyAlignment="1">
      <alignment horizontal="center"/>
    </xf>
    <xf numFmtId="172" fontId="2" fillId="35" borderId="0" xfId="0" applyNumberFormat="1" applyFont="1" applyFill="1" applyAlignment="1">
      <alignment horizontal="right"/>
    </xf>
    <xf numFmtId="0" fontId="17" fillId="35" borderId="0" xfId="0" applyNumberFormat="1" applyFont="1" applyFill="1" applyBorder="1" applyAlignment="1">
      <alignment/>
    </xf>
    <xf numFmtId="0" fontId="12" fillId="35" borderId="0" xfId="0" applyNumberFormat="1" applyFont="1" applyFill="1" applyBorder="1" applyAlignment="1">
      <alignment/>
    </xf>
    <xf numFmtId="0" fontId="0" fillId="0" borderId="0" xfId="0" applyNumberFormat="1" applyAlignment="1">
      <alignment/>
    </xf>
    <xf numFmtId="0" fontId="17" fillId="35" borderId="0" xfId="0" applyNumberFormat="1" applyFont="1" applyFill="1" applyBorder="1" applyAlignment="1">
      <alignment horizontal="center" vertical="center"/>
    </xf>
    <xf numFmtId="0" fontId="12" fillId="35" borderId="0" xfId="0" applyNumberFormat="1" applyFont="1" applyFill="1" applyBorder="1" applyAlignment="1">
      <alignment horizontal="center" vertical="center"/>
    </xf>
    <xf numFmtId="0" fontId="1" fillId="35" borderId="0" xfId="0" applyNumberFormat="1" applyFont="1" applyFill="1" applyBorder="1" applyAlignment="1" applyProtection="1">
      <alignment horizontal="center"/>
      <protection/>
    </xf>
    <xf numFmtId="0" fontId="18" fillId="35" borderId="0" xfId="0" applyNumberFormat="1" applyFont="1" applyFill="1" applyBorder="1" applyAlignment="1" applyProtection="1">
      <alignment horizontal="center" vertical="center"/>
      <protection locked="0"/>
    </xf>
    <xf numFmtId="0" fontId="2" fillId="35" borderId="0" xfId="0" applyNumberFormat="1" applyFont="1" applyFill="1" applyBorder="1" applyAlignment="1" applyProtection="1">
      <alignment horizontal="center" vertical="center"/>
      <protection locked="0"/>
    </xf>
    <xf numFmtId="0" fontId="3" fillId="35" borderId="0" xfId="0" applyNumberFormat="1" applyFont="1" applyFill="1" applyAlignment="1">
      <alignment horizontal="center"/>
    </xf>
    <xf numFmtId="0" fontId="4" fillId="0" borderId="13" xfId="0" applyNumberFormat="1" applyFont="1" applyBorder="1" applyAlignment="1">
      <alignment horizontal="center" vertical="center"/>
    </xf>
    <xf numFmtId="0" fontId="13" fillId="35" borderId="0" xfId="0" applyNumberFormat="1" applyFont="1" applyFill="1" applyBorder="1" applyAlignment="1">
      <alignment horizontal="center"/>
    </xf>
    <xf numFmtId="0" fontId="14" fillId="35" borderId="0" xfId="0" applyNumberFormat="1" applyFont="1" applyFill="1" applyBorder="1" applyAlignment="1">
      <alignment horizontal="center" vertical="center"/>
    </xf>
    <xf numFmtId="0" fontId="17" fillId="35" borderId="0" xfId="0" applyNumberFormat="1" applyFont="1" applyFill="1" applyBorder="1" applyAlignment="1">
      <alignment vertical="center"/>
    </xf>
    <xf numFmtId="0" fontId="12" fillId="35" borderId="0" xfId="0" applyNumberFormat="1" applyFont="1" applyFill="1" applyBorder="1" applyAlignment="1">
      <alignment vertical="center"/>
    </xf>
    <xf numFmtId="0" fontId="0" fillId="35" borderId="0" xfId="0" applyNumberFormat="1" applyFill="1" applyBorder="1" applyAlignment="1">
      <alignment/>
    </xf>
    <xf numFmtId="0" fontId="1" fillId="35" borderId="0" xfId="0" applyNumberFormat="1" applyFont="1" applyFill="1" applyBorder="1" applyAlignment="1">
      <alignment vertical="center"/>
    </xf>
    <xf numFmtId="0" fontId="3" fillId="35" borderId="0" xfId="0" applyNumberFormat="1" applyFont="1" applyFill="1" applyBorder="1" applyAlignment="1">
      <alignment vertical="center"/>
    </xf>
    <xf numFmtId="0" fontId="1" fillId="35" borderId="0" xfId="0" applyNumberFormat="1" applyFont="1" applyFill="1" applyBorder="1" applyAlignment="1" applyProtection="1">
      <alignment vertical="center"/>
      <protection/>
    </xf>
    <xf numFmtId="0" fontId="3" fillId="35" borderId="0" xfId="0" applyNumberFormat="1" applyFont="1" applyFill="1" applyBorder="1" applyAlignment="1" applyProtection="1">
      <alignment vertical="center"/>
      <protection/>
    </xf>
    <xf numFmtId="0" fontId="4" fillId="35" borderId="0" xfId="0" applyNumberFormat="1" applyFont="1" applyFill="1" applyBorder="1" applyAlignment="1">
      <alignment vertical="center"/>
    </xf>
    <xf numFmtId="0" fontId="1" fillId="35" borderId="0" xfId="0" applyNumberFormat="1" applyFont="1" applyFill="1" applyBorder="1" applyAlignment="1">
      <alignment horizontal="right" vertical="center"/>
    </xf>
    <xf numFmtId="0" fontId="3" fillId="35" borderId="0" xfId="0" applyNumberFormat="1" applyFont="1" applyFill="1" applyBorder="1" applyAlignment="1">
      <alignment horizontal="right" vertical="center"/>
    </xf>
    <xf numFmtId="0" fontId="19" fillId="35" borderId="0" xfId="0" applyNumberFormat="1" applyFont="1" applyFill="1" applyBorder="1" applyAlignment="1">
      <alignment horizontal="right" vertical="center"/>
    </xf>
    <xf numFmtId="0" fontId="5" fillId="35" borderId="0" xfId="0" applyNumberFormat="1" applyFont="1" applyFill="1" applyBorder="1" applyAlignment="1">
      <alignment horizontal="right" vertical="center"/>
    </xf>
    <xf numFmtId="0" fontId="17" fillId="35" borderId="0" xfId="0" applyNumberFormat="1" applyFont="1" applyFill="1" applyBorder="1" applyAlignment="1">
      <alignment horizontal="justify" vertical="justify"/>
    </xf>
    <xf numFmtId="0" fontId="2" fillId="35" borderId="19" xfId="0" applyNumberFormat="1" applyFont="1" applyFill="1" applyBorder="1" applyAlignment="1">
      <alignment horizontal="justify" vertical="justify"/>
    </xf>
    <xf numFmtId="0" fontId="12" fillId="35" borderId="19" xfId="0" applyNumberFormat="1" applyFont="1" applyFill="1" applyBorder="1" applyAlignment="1">
      <alignment horizontal="justify" vertical="justify"/>
    </xf>
    <xf numFmtId="0" fontId="12" fillId="35" borderId="0" xfId="0" applyNumberFormat="1" applyFont="1" applyFill="1" applyBorder="1" applyAlignment="1">
      <alignment horizontal="justify" vertical="justify"/>
    </xf>
    <xf numFmtId="0" fontId="9" fillId="35" borderId="0" xfId="0" applyNumberFormat="1" applyFont="1" applyFill="1" applyBorder="1" applyAlignment="1">
      <alignment horizontal="justify" vertical="justify"/>
    </xf>
    <xf numFmtId="0" fontId="12" fillId="0" borderId="0" xfId="0" applyNumberFormat="1" applyFont="1" applyBorder="1" applyAlignment="1">
      <alignment/>
    </xf>
    <xf numFmtId="0" fontId="8" fillId="35" borderId="0" xfId="0" applyNumberFormat="1" applyFont="1" applyFill="1" applyAlignment="1">
      <alignment horizontal="left" vertical="justify" wrapText="1"/>
    </xf>
    <xf numFmtId="0" fontId="12" fillId="0" borderId="0" xfId="0" applyNumberFormat="1" applyFont="1" applyAlignment="1">
      <alignment horizontal="justify" vertical="justify" wrapText="1"/>
    </xf>
    <xf numFmtId="0" fontId="12" fillId="35" borderId="0" xfId="0" applyNumberFormat="1" applyFont="1" applyFill="1" applyAlignment="1">
      <alignment horizontal="justify" vertical="justify" wrapText="1"/>
    </xf>
    <xf numFmtId="0" fontId="0" fillId="35" borderId="0" xfId="0" applyNumberFormat="1" applyFill="1" applyAlignment="1">
      <alignment/>
    </xf>
    <xf numFmtId="172" fontId="0" fillId="0" borderId="0" xfId="0" applyNumberFormat="1" applyAlignment="1">
      <alignment/>
    </xf>
    <xf numFmtId="4" fontId="2" fillId="0" borderId="13" xfId="0" applyNumberFormat="1" applyFont="1" applyBorder="1" applyAlignment="1">
      <alignment vertical="center"/>
    </xf>
    <xf numFmtId="4" fontId="3" fillId="0" borderId="13" xfId="0" applyNumberFormat="1" applyFont="1" applyBorder="1" applyAlignment="1">
      <alignment vertical="center"/>
    </xf>
    <xf numFmtId="4" fontId="4" fillId="0" borderId="15" xfId="0" applyNumberFormat="1" applyFont="1" applyBorder="1" applyAlignment="1">
      <alignment vertical="center"/>
    </xf>
    <xf numFmtId="4" fontId="12" fillId="0" borderId="13" xfId="0" applyNumberFormat="1" applyFont="1" applyBorder="1" applyAlignment="1">
      <alignment vertical="center"/>
    </xf>
    <xf numFmtId="4" fontId="5" fillId="0" borderId="20" xfId="0" applyNumberFormat="1" applyFont="1" applyBorder="1" applyAlignment="1">
      <alignment horizontal="right" vertical="center"/>
    </xf>
    <xf numFmtId="177" fontId="2" fillId="34" borderId="12" xfId="0" applyNumberFormat="1" applyFont="1" applyFill="1" applyBorder="1" applyAlignment="1" applyProtection="1">
      <alignment horizontal="center" vertical="center"/>
      <protection locked="0"/>
    </xf>
    <xf numFmtId="177" fontId="3" fillId="0" borderId="12" xfId="0" applyNumberFormat="1" applyFont="1" applyBorder="1" applyAlignment="1">
      <alignment horizontal="center" vertical="center"/>
    </xf>
    <xf numFmtId="177" fontId="2" fillId="34" borderId="17" xfId="0" applyNumberFormat="1" applyFont="1" applyFill="1" applyBorder="1" applyAlignment="1" applyProtection="1">
      <alignment horizontal="center" vertical="center"/>
      <protection locked="0"/>
    </xf>
    <xf numFmtId="177" fontId="3" fillId="34" borderId="12" xfId="0" applyNumberFormat="1" applyFont="1" applyFill="1" applyBorder="1" applyAlignment="1">
      <alignment horizontal="center" vertical="center"/>
    </xf>
    <xf numFmtId="172" fontId="21" fillId="35" borderId="0" xfId="0" applyNumberFormat="1" applyFont="1" applyFill="1" applyAlignment="1">
      <alignment/>
    </xf>
    <xf numFmtId="188" fontId="3" fillId="0" borderId="13" xfId="0" applyNumberFormat="1" applyFont="1" applyBorder="1" applyAlignment="1">
      <alignment horizontal="right" vertical="center"/>
    </xf>
    <xf numFmtId="4" fontId="2" fillId="34" borderId="17" xfId="0" applyNumberFormat="1" applyFont="1" applyFill="1" applyBorder="1" applyAlignment="1" applyProtection="1">
      <alignment vertical="center"/>
      <protection locked="0"/>
    </xf>
    <xf numFmtId="2" fontId="13" fillId="35" borderId="0" xfId="0" applyNumberFormat="1" applyFont="1" applyFill="1" applyBorder="1" applyAlignment="1">
      <alignment horizontal="center"/>
    </xf>
    <xf numFmtId="172" fontId="21" fillId="35" borderId="0" xfId="0" applyNumberFormat="1" applyFont="1" applyFill="1" applyAlignment="1">
      <alignment horizontal="right"/>
    </xf>
    <xf numFmtId="4" fontId="3" fillId="0" borderId="13" xfId="0" applyNumberFormat="1" applyFont="1" applyBorder="1" applyAlignment="1" applyProtection="1">
      <alignment vertical="center"/>
      <protection locked="0"/>
    </xf>
    <xf numFmtId="188" fontId="2" fillId="0" borderId="13" xfId="0" applyNumberFormat="1" applyFont="1" applyBorder="1" applyAlignment="1" applyProtection="1">
      <alignment vertical="center"/>
      <protection locked="0"/>
    </xf>
    <xf numFmtId="2" fontId="3" fillId="0" borderId="13" xfId="0" applyNumberFormat="1" applyFont="1" applyBorder="1" applyAlignment="1" applyProtection="1">
      <alignment vertical="center"/>
      <protection locked="0"/>
    </xf>
    <xf numFmtId="2" fontId="2" fillId="0" borderId="13" xfId="0" applyNumberFormat="1" applyFont="1" applyBorder="1" applyAlignment="1" applyProtection="1">
      <alignment vertical="center"/>
      <protection locked="0"/>
    </xf>
    <xf numFmtId="2" fontId="4" fillId="0" borderId="15" xfId="0" applyNumberFormat="1" applyFont="1" applyBorder="1" applyAlignment="1">
      <alignment vertical="center"/>
    </xf>
    <xf numFmtId="172" fontId="21" fillId="35" borderId="0" xfId="0" applyNumberFormat="1" applyFont="1" applyFill="1" applyAlignment="1">
      <alignment horizontal="center"/>
    </xf>
    <xf numFmtId="172" fontId="62" fillId="0" borderId="0" xfId="0" applyNumberFormat="1" applyFont="1" applyAlignment="1">
      <alignment horizontal="right" vertical="center"/>
    </xf>
    <xf numFmtId="2" fontId="0" fillId="0" borderId="0" xfId="0" applyNumberFormat="1" applyAlignment="1">
      <alignment/>
    </xf>
    <xf numFmtId="172" fontId="22" fillId="0" borderId="0" xfId="0" applyNumberFormat="1" applyFont="1" applyFill="1" applyBorder="1" applyAlignment="1" applyProtection="1">
      <alignment/>
      <protection/>
    </xf>
    <xf numFmtId="4" fontId="3" fillId="0" borderId="14" xfId="0" applyNumberFormat="1" applyFont="1" applyBorder="1" applyAlignment="1" applyProtection="1">
      <alignment vertical="center"/>
      <protection locked="0"/>
    </xf>
    <xf numFmtId="0" fontId="3" fillId="16" borderId="11" xfId="0" applyNumberFormat="1" applyFont="1" applyFill="1" applyBorder="1" applyAlignment="1" applyProtection="1">
      <alignment horizontal="center" vertical="center"/>
      <protection/>
    </xf>
    <xf numFmtId="0" fontId="3" fillId="16" borderId="12" xfId="0" applyNumberFormat="1" applyFont="1" applyFill="1" applyBorder="1" applyAlignment="1" applyProtection="1">
      <alignment horizontal="center" vertical="center"/>
      <protection/>
    </xf>
    <xf numFmtId="0" fontId="3" fillId="16" borderId="13" xfId="0" applyNumberFormat="1" applyFont="1" applyFill="1" applyBorder="1" applyAlignment="1" applyProtection="1">
      <alignment horizontal="center" vertical="center"/>
      <protection/>
    </xf>
    <xf numFmtId="0" fontId="3" fillId="16" borderId="11" xfId="0" applyNumberFormat="1" applyFont="1" applyFill="1" applyBorder="1" applyAlignment="1" applyProtection="1">
      <alignment horizontal="center" vertical="center"/>
      <protection/>
    </xf>
    <xf numFmtId="0" fontId="3" fillId="16" borderId="12" xfId="0" applyNumberFormat="1" applyFont="1" applyFill="1" applyBorder="1" applyAlignment="1" applyProtection="1">
      <alignment horizontal="center" vertical="center"/>
      <protection/>
    </xf>
    <xf numFmtId="172" fontId="22" fillId="0" borderId="0" xfId="53" applyNumberFormat="1" applyFont="1" applyFill="1" applyBorder="1" applyAlignment="1" applyProtection="1">
      <alignment horizontal="right"/>
      <protection/>
    </xf>
    <xf numFmtId="0" fontId="12" fillId="0" borderId="0" xfId="0" applyFont="1" applyBorder="1" applyAlignment="1">
      <alignment horizontal="justify" vertical="justify"/>
    </xf>
    <xf numFmtId="0" fontId="10" fillId="0" borderId="0" xfId="0" applyFont="1" applyBorder="1" applyAlignment="1">
      <alignment horizontal="justify" vertical="justify"/>
    </xf>
    <xf numFmtId="0" fontId="11" fillId="0" borderId="0" xfId="0" applyFont="1" applyAlignment="1">
      <alignment horizontal="justify" vertical="justify"/>
    </xf>
    <xf numFmtId="0" fontId="7" fillId="0" borderId="21" xfId="0" applyNumberFormat="1" applyFont="1" applyBorder="1" applyAlignment="1">
      <alignment horizontal="right" vertical="center"/>
    </xf>
    <xf numFmtId="0" fontId="15" fillId="0" borderId="22" xfId="0" applyFont="1" applyBorder="1" applyAlignment="1">
      <alignment vertical="center"/>
    </xf>
    <xf numFmtId="0" fontId="1" fillId="33" borderId="21" xfId="0" applyNumberFormat="1" applyFont="1" applyFill="1" applyBorder="1" applyAlignment="1" applyProtection="1">
      <alignment horizontal="center" vertical="center"/>
      <protection/>
    </xf>
    <xf numFmtId="0" fontId="1" fillId="33" borderId="22" xfId="0" applyNumberFormat="1" applyFont="1" applyFill="1" applyBorder="1" applyAlignment="1" applyProtection="1">
      <alignment horizontal="center" vertical="center"/>
      <protection/>
    </xf>
    <xf numFmtId="0" fontId="2" fillId="0" borderId="10" xfId="0" applyNumberFormat="1" applyFont="1" applyBorder="1" applyAlignment="1">
      <alignment vertical="center"/>
    </xf>
    <xf numFmtId="0" fontId="12" fillId="0" borderId="0" xfId="0" applyFont="1" applyBorder="1" applyAlignment="1">
      <alignment vertical="center"/>
    </xf>
    <xf numFmtId="0" fontId="12" fillId="0" borderId="23" xfId="0" applyFont="1" applyBorder="1" applyAlignment="1">
      <alignment vertical="center"/>
    </xf>
    <xf numFmtId="0" fontId="1" fillId="36" borderId="24" xfId="0" applyNumberFormat="1" applyFont="1" applyFill="1" applyBorder="1" applyAlignment="1" applyProtection="1">
      <alignment horizontal="center" vertical="center"/>
      <protection/>
    </xf>
    <xf numFmtId="0" fontId="12" fillId="0" borderId="25" xfId="0" applyFont="1" applyBorder="1" applyAlignment="1">
      <alignment horizontal="center" vertical="center"/>
    </xf>
    <xf numFmtId="0" fontId="2" fillId="0" borderId="26" xfId="0" applyNumberFormat="1" applyFont="1" applyBorder="1" applyAlignment="1">
      <alignment vertical="center"/>
    </xf>
    <xf numFmtId="0" fontId="12" fillId="0" borderId="27" xfId="0" applyFont="1" applyBorder="1" applyAlignment="1">
      <alignment vertical="center"/>
    </xf>
    <xf numFmtId="0" fontId="12" fillId="0" borderId="28" xfId="0" applyFont="1" applyBorder="1" applyAlignment="1">
      <alignment vertical="center"/>
    </xf>
    <xf numFmtId="0" fontId="12" fillId="0" borderId="29" xfId="0" applyFont="1" applyBorder="1" applyAlignment="1">
      <alignment vertical="center"/>
    </xf>
    <xf numFmtId="0" fontId="6" fillId="0" borderId="21" xfId="0" applyNumberFormat="1" applyFont="1" applyBorder="1" applyAlignment="1">
      <alignment horizontal="center" vertical="center"/>
    </xf>
    <xf numFmtId="0" fontId="13" fillId="0" borderId="22" xfId="0" applyFont="1" applyBorder="1" applyAlignment="1">
      <alignment horizontal="center" vertical="center"/>
    </xf>
    <xf numFmtId="0" fontId="1" fillId="36" borderId="21" xfId="0" applyNumberFormat="1" applyFont="1" applyFill="1" applyBorder="1" applyAlignment="1">
      <alignment horizontal="center" vertical="center"/>
    </xf>
    <xf numFmtId="0" fontId="14" fillId="36" borderId="22" xfId="0" applyFont="1" applyFill="1" applyBorder="1" applyAlignment="1">
      <alignment horizontal="center" vertical="center"/>
    </xf>
    <xf numFmtId="0" fontId="14" fillId="36" borderId="30" xfId="0" applyFont="1" applyFill="1" applyBorder="1" applyAlignment="1">
      <alignment horizontal="center" vertical="center"/>
    </xf>
    <xf numFmtId="0" fontId="2" fillId="0" borderId="11" xfId="0" applyNumberFormat="1" applyFont="1" applyBorder="1" applyAlignment="1">
      <alignment vertical="center"/>
    </xf>
    <xf numFmtId="0" fontId="2" fillId="0" borderId="12" xfId="0" applyNumberFormat="1" applyFont="1" applyBorder="1" applyAlignment="1">
      <alignment vertical="center"/>
    </xf>
    <xf numFmtId="0" fontId="7" fillId="0" borderId="11" xfId="0" applyNumberFormat="1" applyFont="1" applyBorder="1" applyAlignment="1">
      <alignment horizontal="right" vertical="center"/>
    </xf>
    <xf numFmtId="0" fontId="7" fillId="0" borderId="12" xfId="0" applyNumberFormat="1" applyFont="1" applyBorder="1" applyAlignment="1">
      <alignment horizontal="right" vertical="center"/>
    </xf>
    <xf numFmtId="0" fontId="7" fillId="0" borderId="12" xfId="0" applyFont="1" applyBorder="1" applyAlignment="1">
      <alignment horizontal="right" vertical="center"/>
    </xf>
    <xf numFmtId="0" fontId="1" fillId="36" borderId="11" xfId="0" applyNumberFormat="1" applyFont="1" applyFill="1" applyBorder="1" applyAlignment="1">
      <alignment horizontal="center" vertical="center"/>
    </xf>
    <xf numFmtId="0" fontId="14" fillId="36" borderId="12" xfId="0" applyFont="1" applyFill="1" applyBorder="1" applyAlignment="1">
      <alignment horizontal="center" vertical="center"/>
    </xf>
    <xf numFmtId="0" fontId="14" fillId="36" borderId="13" xfId="0" applyFont="1" applyFill="1" applyBorder="1" applyAlignment="1">
      <alignment horizontal="center" vertical="center"/>
    </xf>
    <xf numFmtId="0" fontId="12" fillId="0" borderId="12" xfId="0" applyFont="1" applyBorder="1" applyAlignment="1">
      <alignment vertical="center"/>
    </xf>
    <xf numFmtId="0" fontId="12" fillId="0" borderId="13" xfId="0" applyFont="1" applyBorder="1" applyAlignment="1">
      <alignment vertical="center"/>
    </xf>
    <xf numFmtId="0" fontId="1" fillId="33" borderId="11"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protection/>
    </xf>
    <xf numFmtId="172" fontId="2" fillId="0" borderId="0" xfId="0" applyNumberFormat="1" applyFont="1" applyAlignment="1">
      <alignment/>
    </xf>
    <xf numFmtId="0" fontId="12" fillId="0" borderId="0" xfId="0" applyFont="1" applyAlignment="1">
      <alignment/>
    </xf>
    <xf numFmtId="172" fontId="2" fillId="0" borderId="0" xfId="0" applyNumberFormat="1" applyFont="1" applyBorder="1" applyAlignment="1">
      <alignment horizontal="center"/>
    </xf>
    <xf numFmtId="0" fontId="12" fillId="0" borderId="0" xfId="0" applyFont="1" applyBorder="1" applyAlignment="1">
      <alignment/>
    </xf>
    <xf numFmtId="0" fontId="1" fillId="36" borderId="31" xfId="0" applyNumberFormat="1" applyFont="1" applyFill="1" applyBorder="1" applyAlignment="1" applyProtection="1">
      <alignment horizontal="center" vertical="center"/>
      <protection/>
    </xf>
    <xf numFmtId="0" fontId="12" fillId="36" borderId="32" xfId="0" applyFont="1" applyFill="1" applyBorder="1" applyAlignment="1">
      <alignment horizontal="center" vertical="center"/>
    </xf>
    <xf numFmtId="0" fontId="12" fillId="0" borderId="33" xfId="0" applyFont="1" applyBorder="1" applyAlignment="1">
      <alignment horizontal="center" vertical="center"/>
    </xf>
    <xf numFmtId="0" fontId="2" fillId="0" borderId="0" xfId="0" applyNumberFormat="1" applyFont="1" applyBorder="1" applyAlignment="1">
      <alignment vertical="center"/>
    </xf>
    <xf numFmtId="0" fontId="2" fillId="0" borderId="23" xfId="0" applyNumberFormat="1" applyFont="1" applyBorder="1" applyAlignment="1">
      <alignment vertical="center"/>
    </xf>
    <xf numFmtId="0" fontId="1" fillId="36" borderId="11" xfId="0" applyNumberFormat="1" applyFont="1" applyFill="1" applyBorder="1" applyAlignment="1" applyProtection="1">
      <alignment horizontal="center" vertical="center"/>
      <protection locked="0"/>
    </xf>
    <xf numFmtId="0" fontId="14" fillId="36" borderId="12" xfId="0" applyFont="1" applyFill="1" applyBorder="1" applyAlignment="1" applyProtection="1">
      <alignment horizontal="center" vertical="center"/>
      <protection locked="0"/>
    </xf>
    <xf numFmtId="0" fontId="14" fillId="36" borderId="13" xfId="0" applyFont="1" applyFill="1" applyBorder="1" applyAlignment="1" applyProtection="1">
      <alignment horizontal="center" vertical="center"/>
      <protection locked="0"/>
    </xf>
    <xf numFmtId="0" fontId="6" fillId="0" borderId="21" xfId="0" applyNumberFormat="1"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2" fillId="35" borderId="0" xfId="0" applyFont="1" applyFill="1" applyBorder="1" applyAlignment="1">
      <alignment horizontal="justify" vertical="justify"/>
    </xf>
    <xf numFmtId="172" fontId="12" fillId="0" borderId="0" xfId="0" applyNumberFormat="1" applyFont="1" applyAlignment="1">
      <alignment/>
    </xf>
    <xf numFmtId="172" fontId="12" fillId="0" borderId="0" xfId="0" applyNumberFormat="1" applyFont="1" applyBorder="1" applyAlignment="1">
      <alignment/>
    </xf>
    <xf numFmtId="0" fontId="12" fillId="36" borderId="32" xfId="0" applyNumberFormat="1" applyFont="1" applyFill="1" applyBorder="1" applyAlignment="1">
      <alignment horizontal="center" vertical="center"/>
    </xf>
    <xf numFmtId="0" fontId="12" fillId="0" borderId="33" xfId="0" applyNumberFormat="1" applyFont="1" applyBorder="1" applyAlignment="1">
      <alignment horizontal="center" vertical="center"/>
    </xf>
    <xf numFmtId="0" fontId="14" fillId="36" borderId="12" xfId="0" applyNumberFormat="1" applyFont="1" applyFill="1" applyBorder="1" applyAlignment="1" applyProtection="1">
      <alignment horizontal="center" vertical="center"/>
      <protection locked="0"/>
    </xf>
    <xf numFmtId="0" fontId="14" fillId="36" borderId="13" xfId="0" applyNumberFormat="1" applyFont="1" applyFill="1" applyBorder="1" applyAlignment="1" applyProtection="1">
      <alignment horizontal="center" vertical="center"/>
      <protection locked="0"/>
    </xf>
    <xf numFmtId="0" fontId="15" fillId="0" borderId="22" xfId="0" applyNumberFormat="1" applyFont="1" applyBorder="1" applyAlignment="1">
      <alignment vertical="center"/>
    </xf>
    <xf numFmtId="0" fontId="12" fillId="0" borderId="0" xfId="0" applyNumberFormat="1" applyFont="1" applyBorder="1" applyAlignment="1">
      <alignment vertical="center"/>
    </xf>
    <xf numFmtId="0" fontId="12" fillId="0" borderId="23" xfId="0" applyNumberFormat="1" applyFont="1" applyBorder="1" applyAlignment="1">
      <alignment vertical="center"/>
    </xf>
    <xf numFmtId="0" fontId="12" fillId="0" borderId="25" xfId="0" applyNumberFormat="1" applyFont="1" applyBorder="1" applyAlignment="1">
      <alignment horizontal="center" vertical="center"/>
    </xf>
    <xf numFmtId="0" fontId="12" fillId="0" borderId="12" xfId="0" applyNumberFormat="1" applyFont="1" applyBorder="1" applyAlignment="1">
      <alignment vertical="center"/>
    </xf>
    <xf numFmtId="0" fontId="12" fillId="0" borderId="13" xfId="0" applyNumberFormat="1" applyFont="1" applyBorder="1" applyAlignment="1">
      <alignment vertical="center"/>
    </xf>
    <xf numFmtId="0" fontId="13" fillId="0" borderId="22" xfId="0" applyNumberFormat="1" applyFont="1" applyBorder="1" applyAlignment="1" applyProtection="1">
      <alignment horizontal="center" vertical="center"/>
      <protection locked="0"/>
    </xf>
    <xf numFmtId="0" fontId="14" fillId="36" borderId="22" xfId="0" applyNumberFormat="1" applyFont="1" applyFill="1" applyBorder="1" applyAlignment="1">
      <alignment horizontal="center" vertical="center"/>
    </xf>
    <xf numFmtId="0" fontId="14" fillId="36" borderId="30" xfId="0" applyNumberFormat="1" applyFont="1" applyFill="1" applyBorder="1" applyAlignment="1">
      <alignment horizontal="center" vertical="center"/>
    </xf>
    <xf numFmtId="0" fontId="10" fillId="0" borderId="0" xfId="0" applyNumberFormat="1" applyFont="1" applyBorder="1" applyAlignment="1">
      <alignment horizontal="center" vertical="justify"/>
    </xf>
    <xf numFmtId="0" fontId="12" fillId="0" borderId="27" xfId="0" applyNumberFormat="1" applyFont="1" applyBorder="1" applyAlignment="1">
      <alignment vertical="center"/>
    </xf>
    <xf numFmtId="0" fontId="12" fillId="0" borderId="28" xfId="0" applyNumberFormat="1" applyFont="1" applyBorder="1" applyAlignment="1">
      <alignment vertical="center"/>
    </xf>
    <xf numFmtId="0" fontId="12" fillId="0" borderId="29" xfId="0" applyNumberFormat="1" applyFont="1" applyBorder="1" applyAlignment="1">
      <alignment vertical="center"/>
    </xf>
    <xf numFmtId="0" fontId="12" fillId="35" borderId="0" xfId="0" applyNumberFormat="1" applyFont="1" applyFill="1" applyBorder="1" applyAlignment="1">
      <alignment horizontal="justify" vertical="justify"/>
    </xf>
    <xf numFmtId="0" fontId="13" fillId="0" borderId="22" xfId="0" applyNumberFormat="1" applyFont="1" applyBorder="1" applyAlignment="1">
      <alignment horizontal="center" vertical="center"/>
    </xf>
    <xf numFmtId="0" fontId="11" fillId="0" borderId="0" xfId="0" applyNumberFormat="1" applyFont="1" applyBorder="1" applyAlignment="1">
      <alignment horizontal="center" vertical="justify"/>
    </xf>
    <xf numFmtId="0" fontId="3" fillId="16" borderId="21" xfId="0" applyNumberFormat="1" applyFont="1" applyFill="1" applyBorder="1" applyAlignment="1" applyProtection="1">
      <alignment horizontal="center" vertical="center"/>
      <protection/>
    </xf>
    <xf numFmtId="0" fontId="12" fillId="16" borderId="29" xfId="0" applyNumberFormat="1" applyFont="1" applyFill="1" applyBorder="1" applyAlignment="1">
      <alignment vertical="center"/>
    </xf>
    <xf numFmtId="0" fontId="27" fillId="0" borderId="21" xfId="0" applyNumberFormat="1" applyFont="1" applyBorder="1" applyAlignment="1">
      <alignment horizontal="right" vertical="center"/>
    </xf>
    <xf numFmtId="0" fontId="25" fillId="16" borderId="21" xfId="0" applyNumberFormat="1" applyFont="1" applyFill="1" applyBorder="1" applyAlignment="1" applyProtection="1">
      <alignment horizontal="center" vertical="center"/>
      <protection/>
    </xf>
    <xf numFmtId="0" fontId="25" fillId="16" borderId="22" xfId="0" applyNumberFormat="1" applyFont="1" applyFill="1" applyBorder="1" applyAlignment="1" applyProtection="1">
      <alignment horizontal="center" vertical="center"/>
      <protection/>
    </xf>
    <xf numFmtId="0" fontId="25" fillId="16" borderId="24" xfId="0" applyNumberFormat="1" applyFont="1" applyFill="1" applyBorder="1" applyAlignment="1" applyProtection="1">
      <alignment horizontal="center" vertical="center"/>
      <protection/>
    </xf>
    <xf numFmtId="0" fontId="0" fillId="16" borderId="25" xfId="0" applyNumberFormat="1" applyFont="1" applyFill="1" applyBorder="1" applyAlignment="1">
      <alignment horizontal="center" vertical="center"/>
    </xf>
    <xf numFmtId="0" fontId="3" fillId="16" borderId="22" xfId="0" applyNumberFormat="1" applyFont="1" applyFill="1" applyBorder="1" applyAlignment="1" applyProtection="1">
      <alignment horizontal="center" vertical="center"/>
      <protection/>
    </xf>
    <xf numFmtId="0" fontId="3" fillId="16" borderId="21" xfId="0" applyNumberFormat="1" applyFont="1" applyFill="1" applyBorder="1" applyAlignment="1">
      <alignment horizontal="center" vertical="center"/>
    </xf>
    <xf numFmtId="0" fontId="24" fillId="16" borderId="22" xfId="0" applyNumberFormat="1" applyFont="1" applyFill="1" applyBorder="1" applyAlignment="1">
      <alignment horizontal="center" vertical="center"/>
    </xf>
    <xf numFmtId="0" fontId="24" fillId="16" borderId="30" xfId="0" applyNumberFormat="1" applyFont="1" applyFill="1" applyBorder="1" applyAlignment="1">
      <alignment horizontal="center" vertical="center"/>
    </xf>
    <xf numFmtId="0" fontId="3" fillId="16" borderId="11" xfId="0" applyNumberFormat="1" applyFont="1" applyFill="1" applyBorder="1" applyAlignment="1" applyProtection="1">
      <alignment horizontal="center" vertical="center"/>
      <protection/>
    </xf>
    <xf numFmtId="0" fontId="3" fillId="16" borderId="12" xfId="0" applyNumberFormat="1" applyFont="1" applyFill="1" applyBorder="1" applyAlignment="1" applyProtection="1">
      <alignment horizontal="center" vertical="center"/>
      <protection/>
    </xf>
    <xf numFmtId="0" fontId="27" fillId="0" borderId="11" xfId="0" applyNumberFormat="1" applyFont="1" applyBorder="1" applyAlignment="1">
      <alignment horizontal="right" vertical="center"/>
    </xf>
    <xf numFmtId="0" fontId="27" fillId="0" borderId="12" xfId="0" applyNumberFormat="1" applyFont="1" applyBorder="1" applyAlignment="1">
      <alignment horizontal="right" vertical="center"/>
    </xf>
    <xf numFmtId="0" fontId="25" fillId="16" borderId="31" xfId="0" applyNumberFormat="1" applyFont="1" applyFill="1" applyBorder="1" applyAlignment="1" applyProtection="1">
      <alignment horizontal="center" vertical="center"/>
      <protection/>
    </xf>
    <xf numFmtId="0" fontId="0" fillId="16" borderId="32" xfId="0" applyNumberFormat="1" applyFont="1" applyFill="1" applyBorder="1" applyAlignment="1">
      <alignment horizontal="center" vertical="center"/>
    </xf>
    <xf numFmtId="0" fontId="0" fillId="16" borderId="33" xfId="0" applyNumberFormat="1" applyFont="1" applyFill="1" applyBorder="1" applyAlignment="1">
      <alignment horizontal="center" vertical="center"/>
    </xf>
    <xf numFmtId="0" fontId="25" fillId="16" borderId="11" xfId="0" applyNumberFormat="1" applyFont="1" applyFill="1" applyBorder="1" applyAlignment="1" applyProtection="1">
      <alignment horizontal="center" vertical="center"/>
      <protection locked="0"/>
    </xf>
    <xf numFmtId="0" fontId="26" fillId="16" borderId="12" xfId="0" applyNumberFormat="1" applyFont="1" applyFill="1" applyBorder="1" applyAlignment="1" applyProtection="1">
      <alignment horizontal="center" vertical="center"/>
      <protection locked="0"/>
    </xf>
    <xf numFmtId="0" fontId="26" fillId="16" borderId="13" xfId="0" applyNumberFormat="1" applyFont="1" applyFill="1" applyBorder="1" applyAlignment="1" applyProtection="1">
      <alignment horizontal="center" vertical="center"/>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6"/>
  <sheetViews>
    <sheetView showGridLines="0" showRowColHeaders="0" showZeros="0" zoomScalePageLayoutView="0" workbookViewId="0" topLeftCell="A1">
      <selection activeCell="D5" sqref="D5"/>
    </sheetView>
  </sheetViews>
  <sheetFormatPr defaultColWidth="11.421875" defaultRowHeight="12.75"/>
  <cols>
    <col min="1" max="1" width="14.8515625" style="2" customWidth="1"/>
    <col min="2" max="2" width="13.7109375" style="2" customWidth="1"/>
    <col min="3" max="3" width="72.00390625" style="2" customWidth="1"/>
    <col min="4" max="4" width="7.57421875" style="5" customWidth="1"/>
    <col min="5" max="5" width="14.7109375" style="2" customWidth="1"/>
    <col min="6" max="6" width="14.8515625" style="2" customWidth="1"/>
    <col min="7" max="7" width="10.00390625" style="2" customWidth="1"/>
    <col min="8" max="8" width="3.140625" style="2" customWidth="1"/>
    <col min="9" max="13" width="7.7109375" style="2" customWidth="1"/>
    <col min="14" max="16384" width="11.421875" style="2" customWidth="1"/>
  </cols>
  <sheetData>
    <row r="1" spans="1:13" ht="12.75" customHeight="1" thickBot="1">
      <c r="A1" s="45"/>
      <c r="B1" s="203" t="b">
        <f>IF(D5&gt;15,"Perjuicio económico"," ")=IF(D5&lt;65,"Perjuicio económico"," ")</f>
        <v>0</v>
      </c>
      <c r="C1" s="204"/>
      <c r="D1" s="205" t="str">
        <f>IF(B$1=TRUE,0.1," 0")</f>
        <v> 0</v>
      </c>
      <c r="E1" s="206"/>
      <c r="F1" s="45"/>
      <c r="H1" s="3"/>
      <c r="I1" s="3"/>
      <c r="J1" s="3"/>
      <c r="K1" s="3"/>
      <c r="L1" s="3"/>
      <c r="M1" s="3"/>
    </row>
    <row r="2" spans="1:13" ht="12.75" customHeight="1">
      <c r="A2" s="46"/>
      <c r="B2" s="207" t="s">
        <v>12</v>
      </c>
      <c r="C2" s="208"/>
      <c r="D2" s="208"/>
      <c r="E2" s="209"/>
      <c r="F2" s="46"/>
      <c r="H2" s="3"/>
      <c r="I2" s="3"/>
      <c r="J2" s="3"/>
      <c r="K2" s="3"/>
      <c r="L2" s="3"/>
      <c r="M2" s="3"/>
    </row>
    <row r="3" spans="1:13" ht="10.5" customHeight="1">
      <c r="A3" s="37"/>
      <c r="B3" s="177"/>
      <c r="C3" s="210"/>
      <c r="D3" s="210"/>
      <c r="E3" s="211"/>
      <c r="F3" s="37"/>
      <c r="H3" s="3"/>
      <c r="I3" s="3"/>
      <c r="J3" s="3"/>
      <c r="K3" s="3"/>
      <c r="L3" s="3"/>
      <c r="M3" s="3"/>
    </row>
    <row r="4" spans="1:13" ht="10.5" customHeight="1">
      <c r="A4" s="38"/>
      <c r="B4" s="10" t="s">
        <v>6</v>
      </c>
      <c r="C4" s="11" t="s">
        <v>7</v>
      </c>
      <c r="D4" s="11" t="s">
        <v>8</v>
      </c>
      <c r="E4" s="12" t="s">
        <v>5</v>
      </c>
      <c r="F4" s="38"/>
      <c r="G4" s="1"/>
      <c r="H4" s="3"/>
      <c r="I4" s="3"/>
      <c r="J4" s="3"/>
      <c r="K4" s="3"/>
      <c r="L4" s="3"/>
      <c r="M4" s="3"/>
    </row>
    <row r="5" spans="1:13" ht="10.5" customHeight="1">
      <c r="A5" s="39"/>
      <c r="B5" s="57">
        <v>37931</v>
      </c>
      <c r="C5" s="23"/>
      <c r="D5" s="13">
        <v>0</v>
      </c>
      <c r="E5" s="44">
        <v>37931</v>
      </c>
      <c r="F5" s="39"/>
      <c r="G5" s="4"/>
      <c r="I5" s="3"/>
      <c r="J5" s="3"/>
      <c r="K5" s="3"/>
      <c r="L5" s="3"/>
      <c r="M5" s="3"/>
    </row>
    <row r="6" spans="2:13" ht="10.5" customHeight="1">
      <c r="B6" s="193" t="s">
        <v>13</v>
      </c>
      <c r="C6" s="195"/>
      <c r="D6" s="195"/>
      <c r="E6" s="56">
        <f>B5-E5</f>
        <v>0</v>
      </c>
      <c r="G6" s="47"/>
      <c r="H6" s="47"/>
      <c r="I6" s="3"/>
      <c r="J6" s="3"/>
      <c r="K6" s="3"/>
      <c r="L6" s="3"/>
      <c r="M6" s="3"/>
    </row>
    <row r="7" spans="1:13" ht="10.5" customHeight="1">
      <c r="A7" s="48"/>
      <c r="B7" s="196" t="s">
        <v>9</v>
      </c>
      <c r="C7" s="197"/>
      <c r="D7" s="197"/>
      <c r="E7" s="198"/>
      <c r="F7" s="48"/>
      <c r="G7" s="4"/>
      <c r="H7" s="3" t="s">
        <v>1</v>
      </c>
      <c r="I7" s="3"/>
      <c r="J7" s="3"/>
      <c r="K7" s="3"/>
      <c r="L7" s="3"/>
      <c r="M7" s="3"/>
    </row>
    <row r="8" spans="1:13" ht="10.5" customHeight="1">
      <c r="A8" s="49"/>
      <c r="B8" s="191"/>
      <c r="C8" s="199"/>
      <c r="D8" s="199"/>
      <c r="E8" s="200"/>
      <c r="F8" s="49"/>
      <c r="G8" s="4"/>
      <c r="I8" s="3"/>
      <c r="J8" s="3"/>
      <c r="K8" s="3"/>
      <c r="L8" s="3"/>
      <c r="M8" s="3"/>
    </row>
    <row r="9" spans="1:13" ht="10.5" customHeight="1">
      <c r="A9" s="38"/>
      <c r="B9" s="201" t="s">
        <v>15</v>
      </c>
      <c r="C9" s="202"/>
      <c r="D9" s="11" t="s">
        <v>10</v>
      </c>
      <c r="E9" s="12" t="s">
        <v>11</v>
      </c>
      <c r="F9" s="38"/>
      <c r="H9" s="3">
        <v>1</v>
      </c>
      <c r="I9" s="3">
        <v>651.994455</v>
      </c>
      <c r="J9" s="3">
        <v>603.612265</v>
      </c>
      <c r="K9" s="3">
        <v>555.217238</v>
      </c>
      <c r="L9" s="3">
        <v>511.129553</v>
      </c>
      <c r="M9" s="3">
        <v>457.483546</v>
      </c>
    </row>
    <row r="10" spans="1:13" ht="10.5" customHeight="1">
      <c r="A10" s="40"/>
      <c r="B10" s="191" t="s">
        <v>23</v>
      </c>
      <c r="C10" s="192"/>
      <c r="D10" s="13">
        <v>0</v>
      </c>
      <c r="E10" s="14">
        <f>+D10*54.955542</f>
        <v>0</v>
      </c>
      <c r="F10" s="40"/>
      <c r="H10" s="3">
        <v>2</v>
      </c>
      <c r="I10" s="3">
        <v>672.118929</v>
      </c>
      <c r="J10" s="3">
        <v>620.854478</v>
      </c>
      <c r="K10" s="3">
        <v>569.583609</v>
      </c>
      <c r="L10" s="3">
        <v>525.271249</v>
      </c>
      <c r="M10" s="3">
        <v>464.730925</v>
      </c>
    </row>
    <row r="11" spans="1:13" ht="10.5" customHeight="1">
      <c r="A11" s="40"/>
      <c r="B11" s="191" t="s">
        <v>22</v>
      </c>
      <c r="C11" s="192"/>
      <c r="D11" s="13"/>
      <c r="E11" s="14">
        <f>+D11*44.652581</f>
        <v>0</v>
      </c>
      <c r="F11" s="40"/>
      <c r="H11" s="3">
        <v>3</v>
      </c>
      <c r="I11" s="3">
        <v>690.176393</v>
      </c>
      <c r="J11" s="3">
        <v>636.280032</v>
      </c>
      <c r="K11" s="3">
        <v>582.357996</v>
      </c>
      <c r="L11" s="3">
        <v>537.904412</v>
      </c>
      <c r="M11" s="3">
        <v>472.061754</v>
      </c>
    </row>
    <row r="12" spans="1:13" ht="10.5" customHeight="1">
      <c r="A12" s="40"/>
      <c r="B12" s="191" t="s">
        <v>24</v>
      </c>
      <c r="C12" s="192"/>
      <c r="D12" s="13"/>
      <c r="E12" s="14">
        <f>+D12*24.04666</f>
        <v>0</v>
      </c>
      <c r="F12" s="40"/>
      <c r="H12" s="3">
        <v>4</v>
      </c>
      <c r="I12" s="3">
        <v>706.186102</v>
      </c>
      <c r="J12" s="3">
        <v>649.86967</v>
      </c>
      <c r="K12" s="3">
        <v>593.521141</v>
      </c>
      <c r="L12" s="3">
        <v>549.009784</v>
      </c>
      <c r="M12" s="3">
        <v>476.022456</v>
      </c>
    </row>
    <row r="13" spans="1:13" ht="10.5" customHeight="1">
      <c r="A13" s="41"/>
      <c r="B13" s="193" t="s">
        <v>21</v>
      </c>
      <c r="C13" s="194"/>
      <c r="D13" s="15">
        <f>SUM(D10:D12)</f>
        <v>0</v>
      </c>
      <c r="E13" s="16">
        <f>SUM(E10:E12)</f>
        <v>0</v>
      </c>
      <c r="F13" s="41"/>
      <c r="H13" s="3">
        <v>5</v>
      </c>
      <c r="I13" s="3">
        <v>720.135219</v>
      </c>
      <c r="J13" s="3">
        <v>661.629809</v>
      </c>
      <c r="K13" s="3">
        <v>603.092303</v>
      </c>
      <c r="L13" s="3">
        <v>558.606623</v>
      </c>
      <c r="M13" s="3">
        <v>480.066609</v>
      </c>
    </row>
    <row r="14" spans="1:13" ht="10.5" customHeight="1" thickBot="1">
      <c r="A14" s="42"/>
      <c r="B14" s="186" t="str">
        <f>IF(B1=FALSE," ","Perjuicio Económico del 10%")</f>
        <v> </v>
      </c>
      <c r="C14" s="187"/>
      <c r="D14" s="187"/>
      <c r="E14" s="17">
        <f>E13*D1</f>
        <v>0</v>
      </c>
      <c r="F14" s="42"/>
      <c r="H14" s="3">
        <v>6</v>
      </c>
      <c r="I14" s="3">
        <v>732.043002</v>
      </c>
      <c r="J14" s="3">
        <v>671.554032</v>
      </c>
      <c r="K14" s="3">
        <v>611.058642</v>
      </c>
      <c r="L14" s="3">
        <v>566.656413</v>
      </c>
      <c r="M14" s="3">
        <v>483.057997</v>
      </c>
    </row>
    <row r="15" spans="1:13" ht="10.5" customHeight="1" thickBot="1" thickTop="1">
      <c r="A15" s="43"/>
      <c r="B15" s="175" t="s">
        <v>17</v>
      </c>
      <c r="C15" s="176"/>
      <c r="D15" s="176"/>
      <c r="E15" s="18">
        <f>E13+E14</f>
        <v>0</v>
      </c>
      <c r="F15" s="43"/>
      <c r="H15" s="3">
        <v>7</v>
      </c>
      <c r="I15" s="6">
        <v>747.776682</v>
      </c>
      <c r="J15" s="3">
        <v>685.060218</v>
      </c>
      <c r="K15" s="3">
        <v>622.330915</v>
      </c>
      <c r="L15" s="3">
        <v>577.748946</v>
      </c>
      <c r="M15" s="3">
        <v>488.828939</v>
      </c>
    </row>
    <row r="16" spans="1:13" ht="10.5" customHeight="1" thickTop="1">
      <c r="A16" s="49"/>
      <c r="B16" s="177"/>
      <c r="C16" s="178"/>
      <c r="D16" s="178"/>
      <c r="E16" s="179"/>
      <c r="F16" s="49"/>
      <c r="H16" s="3">
        <v>8</v>
      </c>
      <c r="I16" s="3">
        <v>761.950475</v>
      </c>
      <c r="J16" s="3">
        <v>697.199095</v>
      </c>
      <c r="K16" s="3">
        <v>632.4092</v>
      </c>
      <c r="L16" s="3">
        <v>587.698845</v>
      </c>
      <c r="M16" s="3">
        <v>493.803889</v>
      </c>
    </row>
    <row r="17" spans="1:13" ht="10.5" customHeight="1">
      <c r="A17" s="48"/>
      <c r="B17" s="188" t="s">
        <v>16</v>
      </c>
      <c r="C17" s="189"/>
      <c r="D17" s="189"/>
      <c r="E17" s="190"/>
      <c r="F17" s="48"/>
      <c r="H17" s="3">
        <v>9</v>
      </c>
      <c r="I17" s="3">
        <v>774.609315</v>
      </c>
      <c r="J17" s="6">
        <v>707.957826</v>
      </c>
      <c r="K17" s="3">
        <v>641.287079</v>
      </c>
      <c r="L17" s="3">
        <v>596.499692</v>
      </c>
      <c r="M17" s="3">
        <v>497.963589</v>
      </c>
    </row>
    <row r="18" spans="1:13" ht="10.5" customHeight="1">
      <c r="A18" s="49"/>
      <c r="B18" s="182"/>
      <c r="C18" s="183"/>
      <c r="D18" s="183"/>
      <c r="E18" s="184"/>
      <c r="F18" s="49"/>
      <c r="H18" s="3">
        <v>10</v>
      </c>
      <c r="I18" s="3">
        <v>785.721106</v>
      </c>
      <c r="J18" s="3">
        <v>717.342828</v>
      </c>
      <c r="K18" s="3">
        <v>648.970969</v>
      </c>
      <c r="L18" s="3">
        <v>604.170744</v>
      </c>
      <c r="M18" s="3">
        <v>501.346555</v>
      </c>
    </row>
    <row r="19" spans="1:13" ht="10.5" customHeight="1">
      <c r="A19" s="38"/>
      <c r="B19" s="10" t="s">
        <v>3</v>
      </c>
      <c r="C19" s="11" t="s">
        <v>2</v>
      </c>
      <c r="D19" s="11" t="s">
        <v>1</v>
      </c>
      <c r="E19" s="12" t="s">
        <v>11</v>
      </c>
      <c r="F19" s="38"/>
      <c r="H19" s="3">
        <v>15</v>
      </c>
      <c r="I19" s="3">
        <v>923.434136</v>
      </c>
      <c r="J19" s="3">
        <v>845.240764</v>
      </c>
      <c r="K19" s="3">
        <v>767.028133</v>
      </c>
      <c r="L19" s="3">
        <v>711.340792</v>
      </c>
      <c r="M19" s="3">
        <v>559.466808</v>
      </c>
    </row>
    <row r="20" spans="1:13" ht="10.5" customHeight="1">
      <c r="A20" s="49"/>
      <c r="B20" s="19"/>
      <c r="C20" s="20"/>
      <c r="D20" s="21">
        <v>0</v>
      </c>
      <c r="E20" s="51"/>
      <c r="F20" s="49"/>
      <c r="G20" s="34">
        <f>D20</f>
        <v>0</v>
      </c>
      <c r="H20" s="3">
        <v>20</v>
      </c>
      <c r="I20" s="3">
        <v>1049.913409</v>
      </c>
      <c r="J20" s="3">
        <v>962.707353</v>
      </c>
      <c r="K20" s="3">
        <v>875.494878</v>
      </c>
      <c r="L20" s="3">
        <v>809.787024</v>
      </c>
      <c r="M20" s="3">
        <v>612.554337</v>
      </c>
    </row>
    <row r="21" spans="1:13" ht="10.5" customHeight="1">
      <c r="A21" s="34"/>
      <c r="B21" s="22"/>
      <c r="C21" s="23"/>
      <c r="D21" s="13">
        <v>0</v>
      </c>
      <c r="E21" s="24"/>
      <c r="F21" s="34"/>
      <c r="G21" s="34">
        <f aca="true" t="shared" si="0" ref="G21:G31">ROUNDUP((100-G20)*D21/100+G20,0)</f>
        <v>0</v>
      </c>
      <c r="H21" s="3">
        <v>25</v>
      </c>
      <c r="I21" s="3">
        <v>1176.142329</v>
      </c>
      <c r="J21" s="3">
        <v>1079.846558</v>
      </c>
      <c r="K21" s="3">
        <v>983.563626</v>
      </c>
      <c r="L21" s="3">
        <v>907.989324</v>
      </c>
      <c r="M21" s="3">
        <v>666.77166</v>
      </c>
    </row>
    <row r="22" spans="1:13" ht="10.5" customHeight="1">
      <c r="A22" s="34"/>
      <c r="B22" s="22"/>
      <c r="C22" s="23"/>
      <c r="D22" s="13">
        <v>0</v>
      </c>
      <c r="E22" s="24"/>
      <c r="F22" s="34"/>
      <c r="G22" s="34">
        <f t="shared" si="0"/>
        <v>0</v>
      </c>
      <c r="H22" s="3">
        <v>30</v>
      </c>
      <c r="I22" s="3">
        <v>1294.30862</v>
      </c>
      <c r="J22" s="3">
        <v>1189.532968</v>
      </c>
      <c r="K22" s="3">
        <v>1084.763734</v>
      </c>
      <c r="L22" s="3">
        <v>999.926396</v>
      </c>
      <c r="M22" s="3">
        <v>717.355666</v>
      </c>
    </row>
    <row r="23" spans="1:13" ht="10.5" customHeight="1">
      <c r="A23" s="34"/>
      <c r="B23" s="22"/>
      <c r="C23" s="23"/>
      <c r="D23" s="13">
        <v>0</v>
      </c>
      <c r="E23" s="24"/>
      <c r="F23" s="34"/>
      <c r="G23" s="34">
        <f t="shared" si="0"/>
        <v>0</v>
      </c>
      <c r="H23" s="3">
        <v>35</v>
      </c>
      <c r="I23" s="3">
        <v>1404.617701</v>
      </c>
      <c r="J23" s="3">
        <v>1291.933484</v>
      </c>
      <c r="K23" s="3">
        <v>1179.255685</v>
      </c>
      <c r="L23" s="3">
        <v>1085.771563</v>
      </c>
      <c r="M23" s="3">
        <v>764.421902</v>
      </c>
    </row>
    <row r="24" spans="1:13" ht="10.5" customHeight="1">
      <c r="A24" s="34"/>
      <c r="B24" s="22"/>
      <c r="C24" s="23"/>
      <c r="D24" s="13">
        <v>0</v>
      </c>
      <c r="E24" s="24"/>
      <c r="F24" s="34"/>
      <c r="G24" s="34">
        <f t="shared" si="0"/>
        <v>0</v>
      </c>
      <c r="H24" s="3">
        <v>40</v>
      </c>
      <c r="I24" s="3">
        <v>1507.281408</v>
      </c>
      <c r="J24" s="3">
        <v>1387.253522</v>
      </c>
      <c r="K24" s="3">
        <v>1267.232055</v>
      </c>
      <c r="L24" s="3">
        <v>1165.659628</v>
      </c>
      <c r="M24" s="3">
        <v>808.060235</v>
      </c>
    </row>
    <row r="25" spans="1:13" ht="10.5" customHeight="1">
      <c r="A25" s="34"/>
      <c r="B25" s="22"/>
      <c r="C25" s="23"/>
      <c r="D25" s="13">
        <v>0</v>
      </c>
      <c r="E25" s="24"/>
      <c r="F25" s="34"/>
      <c r="G25" s="34">
        <f t="shared" si="0"/>
        <v>0</v>
      </c>
      <c r="H25" s="3">
        <v>45</v>
      </c>
      <c r="I25" s="3">
        <v>1602.479479</v>
      </c>
      <c r="J25" s="3">
        <v>1475.653566</v>
      </c>
      <c r="K25" s="3">
        <v>1348.83407</v>
      </c>
      <c r="L25" s="3">
        <v>1239.744654</v>
      </c>
      <c r="M25" s="3">
        <v>848.334861</v>
      </c>
    </row>
    <row r="26" spans="1:13" ht="10.5" customHeight="1">
      <c r="A26" s="34"/>
      <c r="B26" s="22"/>
      <c r="C26" s="23"/>
      <c r="D26" s="13">
        <v>0</v>
      </c>
      <c r="E26" s="24"/>
      <c r="F26" s="34"/>
      <c r="G26" s="34">
        <f t="shared" si="0"/>
        <v>0</v>
      </c>
      <c r="H26" s="3">
        <v>50</v>
      </c>
      <c r="I26" s="3">
        <v>1690.443012</v>
      </c>
      <c r="J26" s="3">
        <v>1557.345451</v>
      </c>
      <c r="K26" s="3">
        <v>1424.24789</v>
      </c>
      <c r="L26" s="3">
        <v>1308.212803</v>
      </c>
      <c r="M26" s="3">
        <v>885.348488</v>
      </c>
    </row>
    <row r="27" spans="1:13" ht="10.5" customHeight="1">
      <c r="A27" s="34"/>
      <c r="B27" s="22"/>
      <c r="C27" s="23"/>
      <c r="D27" s="13">
        <v>0</v>
      </c>
      <c r="E27" s="24"/>
      <c r="F27" s="34"/>
      <c r="G27" s="34">
        <f t="shared" si="0"/>
        <v>0</v>
      </c>
      <c r="H27" s="3">
        <v>55</v>
      </c>
      <c r="I27" s="3">
        <v>1807.47309</v>
      </c>
      <c r="J27" s="3">
        <v>1665.786519</v>
      </c>
      <c r="K27" s="3">
        <v>1524.099947</v>
      </c>
      <c r="L27" s="3">
        <v>1399.154885</v>
      </c>
      <c r="M27" s="3">
        <v>937.948151</v>
      </c>
    </row>
    <row r="28" spans="1:13" ht="10.5" customHeight="1">
      <c r="A28" s="34"/>
      <c r="B28" s="22"/>
      <c r="C28" s="23"/>
      <c r="D28" s="13">
        <v>0</v>
      </c>
      <c r="E28" s="24"/>
      <c r="F28" s="34"/>
      <c r="G28" s="34">
        <f t="shared" si="0"/>
        <v>0</v>
      </c>
      <c r="H28" s="3">
        <v>60</v>
      </c>
      <c r="I28" s="3">
        <v>1922.205061</v>
      </c>
      <c r="J28" s="3">
        <v>1772.10922</v>
      </c>
      <c r="K28" s="3">
        <v>1622.019799</v>
      </c>
      <c r="L28" s="3">
        <v>1488.312406</v>
      </c>
      <c r="M28" s="3">
        <v>989.507889</v>
      </c>
    </row>
    <row r="29" spans="1:13" ht="10.5" customHeight="1">
      <c r="A29" s="34"/>
      <c r="B29" s="22"/>
      <c r="C29" s="23"/>
      <c r="D29" s="13">
        <v>0</v>
      </c>
      <c r="E29" s="24"/>
      <c r="F29" s="34"/>
      <c r="G29" s="34">
        <f t="shared" si="0"/>
        <v>0</v>
      </c>
      <c r="H29" s="3">
        <v>65</v>
      </c>
      <c r="I29" s="3">
        <v>2034.703119</v>
      </c>
      <c r="J29" s="3">
        <v>1876.339233</v>
      </c>
      <c r="K29" s="3">
        <v>1717.994604</v>
      </c>
      <c r="L29" s="3">
        <v>1575.736717</v>
      </c>
      <c r="M29" s="3">
        <v>1040.072636</v>
      </c>
    </row>
    <row r="30" spans="1:13" ht="10.5" customHeight="1">
      <c r="A30" s="34"/>
      <c r="B30" s="22"/>
      <c r="C30" s="23"/>
      <c r="D30" s="13">
        <v>0</v>
      </c>
      <c r="E30" s="24"/>
      <c r="F30" s="34"/>
      <c r="G30" s="34">
        <f t="shared" si="0"/>
        <v>0</v>
      </c>
      <c r="H30" s="3">
        <v>70</v>
      </c>
      <c r="I30" s="3">
        <v>2144.986523</v>
      </c>
      <c r="J30" s="3">
        <v>1978.54075</v>
      </c>
      <c r="K30" s="3">
        <v>1812.107817</v>
      </c>
      <c r="L30" s="3">
        <v>1661.427821</v>
      </c>
      <c r="M30" s="3">
        <v>1089.635976</v>
      </c>
    </row>
    <row r="31" spans="1:13" ht="10.5" customHeight="1">
      <c r="A31" s="34"/>
      <c r="B31" s="22"/>
      <c r="C31" s="23"/>
      <c r="D31" s="13">
        <v>0</v>
      </c>
      <c r="E31" s="24"/>
      <c r="F31" s="34"/>
      <c r="G31" s="34">
        <f t="shared" si="0"/>
        <v>0</v>
      </c>
      <c r="H31" s="3">
        <v>75</v>
      </c>
      <c r="I31" s="3">
        <v>2253.093787</v>
      </c>
      <c r="J31" s="3">
        <v>2078.726612</v>
      </c>
      <c r="K31" s="3">
        <v>1904.372273</v>
      </c>
      <c r="L31" s="3">
        <v>1745.449908</v>
      </c>
      <c r="M31" s="3">
        <v>1138.230001</v>
      </c>
    </row>
    <row r="32" spans="1:13" ht="10.5" customHeight="1">
      <c r="A32" s="35"/>
      <c r="B32" s="175" t="s">
        <v>4</v>
      </c>
      <c r="C32" s="185"/>
      <c r="D32" s="25">
        <f>G31</f>
        <v>0</v>
      </c>
      <c r="E32" s="26">
        <f>IF(D32=0,0,G31*I41)</f>
        <v>0</v>
      </c>
      <c r="F32" s="35"/>
      <c r="H32" s="3">
        <v>80</v>
      </c>
      <c r="I32" s="3">
        <v>2359.101944</v>
      </c>
      <c r="J32" s="3">
        <v>2176.954588</v>
      </c>
      <c r="K32" s="3">
        <v>1994.82007</v>
      </c>
      <c r="L32" s="3">
        <v>1827.828659</v>
      </c>
      <c r="M32" s="3">
        <v>1185.867554</v>
      </c>
    </row>
    <row r="33" spans="1:13" ht="10.5" customHeight="1">
      <c r="A33" s="50"/>
      <c r="B33" s="177"/>
      <c r="C33" s="178"/>
      <c r="D33" s="178"/>
      <c r="E33" s="179"/>
      <c r="F33" s="50"/>
      <c r="H33" s="3">
        <v>85</v>
      </c>
      <c r="I33" s="3">
        <v>2463.010993</v>
      </c>
      <c r="J33" s="3">
        <v>2273.256778</v>
      </c>
      <c r="K33" s="3">
        <v>2083.502563</v>
      </c>
      <c r="L33" s="3">
        <v>1908.583327</v>
      </c>
      <c r="M33" s="3">
        <v>1232.580727</v>
      </c>
    </row>
    <row r="34" spans="1:13" ht="10.5" customHeight="1">
      <c r="A34" s="35"/>
      <c r="B34" s="175" t="s">
        <v>0</v>
      </c>
      <c r="C34" s="185"/>
      <c r="D34" s="13"/>
      <c r="E34" s="26">
        <f>IF(D34=0,0,J41*D34)</f>
        <v>0</v>
      </c>
      <c r="F34" s="35"/>
      <c r="H34" s="3">
        <v>90</v>
      </c>
      <c r="I34" s="3">
        <v>2564.904384</v>
      </c>
      <c r="J34" s="3">
        <v>2367.671696</v>
      </c>
      <c r="K34" s="3">
        <v>2170.432589</v>
      </c>
      <c r="L34" s="3">
        <v>1987.76527</v>
      </c>
      <c r="M34" s="3">
        <v>1278.375943</v>
      </c>
    </row>
    <row r="35" spans="1:13" ht="10.5" customHeight="1">
      <c r="A35" s="35"/>
      <c r="B35" s="173" t="s">
        <v>14</v>
      </c>
      <c r="C35" s="174"/>
      <c r="D35" s="174"/>
      <c r="E35" s="26">
        <f>E32+E34</f>
        <v>0</v>
      </c>
      <c r="F35" s="35"/>
      <c r="H35" s="3">
        <v>100</v>
      </c>
      <c r="I35" s="3">
        <v>2664.788537</v>
      </c>
      <c r="J35" s="3">
        <v>2460.225021</v>
      </c>
      <c r="K35" s="3">
        <v>2255.674342</v>
      </c>
      <c r="L35" s="3">
        <v>2065.419423</v>
      </c>
      <c r="M35" s="3">
        <v>1323.266038</v>
      </c>
    </row>
    <row r="36" spans="1:13" ht="10.5" customHeight="1" thickBot="1">
      <c r="A36" s="35"/>
      <c r="B36" s="8"/>
      <c r="C36" s="27" t="str">
        <f>IF(B1=FALSE," ","Perjuicio Económico 10%")</f>
        <v> </v>
      </c>
      <c r="D36" s="28"/>
      <c r="E36" s="29">
        <f>(E35*10/10)*D36</f>
        <v>0</v>
      </c>
      <c r="F36" s="35"/>
      <c r="H36" s="3"/>
      <c r="I36" s="3"/>
      <c r="J36" s="3"/>
      <c r="K36" s="3"/>
      <c r="L36" s="3"/>
      <c r="M36" s="3"/>
    </row>
    <row r="37" spans="1:13" ht="10.5" customHeight="1" thickBot="1" thickTop="1">
      <c r="A37" s="33"/>
      <c r="B37" s="175" t="s">
        <v>18</v>
      </c>
      <c r="C37" s="176"/>
      <c r="D37" s="176"/>
      <c r="E37" s="18">
        <f>SUM(E32,E34,E36)</f>
        <v>0</v>
      </c>
      <c r="F37" s="33"/>
      <c r="H37" s="3" t="s">
        <v>8</v>
      </c>
      <c r="I37" s="3">
        <v>1</v>
      </c>
      <c r="J37" s="3">
        <v>21</v>
      </c>
      <c r="K37" s="3">
        <v>41</v>
      </c>
      <c r="L37" s="3">
        <v>56</v>
      </c>
      <c r="M37" s="3">
        <v>66</v>
      </c>
    </row>
    <row r="38" spans="1:13" ht="10.5" customHeight="1" thickBot="1" thickTop="1">
      <c r="A38" s="50"/>
      <c r="B38" s="177"/>
      <c r="C38" s="178"/>
      <c r="D38" s="178"/>
      <c r="E38" s="179"/>
      <c r="F38" s="50"/>
      <c r="H38" s="3">
        <v>0</v>
      </c>
      <c r="I38" s="3" t="e">
        <f>VLOOKUP($D$32,$H$9:$M$35,2)</f>
        <v>#N/A</v>
      </c>
      <c r="J38" s="3" t="e">
        <f>VLOOKUP($D$32,$H$9:$M$35,3)</f>
        <v>#N/A</v>
      </c>
      <c r="K38" s="3" t="e">
        <f>VLOOKUP($D$32,$H$9:$M$35,4)</f>
        <v>#N/A</v>
      </c>
      <c r="L38" s="3" t="e">
        <f>VLOOKUP($D$32,$H$9:$M$35,5)</f>
        <v>#N/A</v>
      </c>
      <c r="M38" s="3" t="e">
        <f>VLOOKUP($D$32,$H$9:$M$35,6)</f>
        <v>#N/A</v>
      </c>
    </row>
    <row r="39" spans="1:13" ht="12.75" customHeight="1" thickBot="1" thickTop="1">
      <c r="A39" s="36"/>
      <c r="B39" s="180" t="s">
        <v>19</v>
      </c>
      <c r="C39" s="181"/>
      <c r="D39" s="181"/>
      <c r="E39" s="32">
        <f>+E15+E37</f>
        <v>0</v>
      </c>
      <c r="F39" s="36"/>
      <c r="H39" s="3">
        <v>0</v>
      </c>
      <c r="I39" s="3" t="e">
        <f>VLOOKUP($D$34,$H$9:$M$35,2)</f>
        <v>#N/A</v>
      </c>
      <c r="J39" s="3" t="e">
        <f>VLOOKUP($D$34,$H$9:$M$35,3)</f>
        <v>#N/A</v>
      </c>
      <c r="K39" s="3" t="e">
        <f>VLOOKUP($D$34,$H$9:$M$35,4)</f>
        <v>#N/A</v>
      </c>
      <c r="L39" s="3" t="e">
        <f>VLOOKUP($D$34,$H$9:$M$35,5)</f>
        <v>#N/A</v>
      </c>
      <c r="M39" s="3" t="e">
        <f>VLOOKUP($D$34,$H$9:$M$35,6)</f>
        <v>#N/A</v>
      </c>
    </row>
    <row r="40" spans="1:13" ht="18" customHeight="1" hidden="1">
      <c r="A40" s="53"/>
      <c r="B40" s="30"/>
      <c r="C40" s="52"/>
      <c r="D40" s="52"/>
      <c r="E40" s="52"/>
      <c r="F40" s="53"/>
      <c r="H40" s="3"/>
      <c r="I40" s="3"/>
      <c r="J40" s="3"/>
      <c r="K40" s="3"/>
      <c r="L40" s="3"/>
      <c r="M40" s="3"/>
    </row>
    <row r="41" spans="1:13" ht="10.5" customHeight="1">
      <c r="A41" s="53"/>
      <c r="B41" s="170"/>
      <c r="C41" s="170"/>
      <c r="D41" s="170"/>
      <c r="E41" s="170"/>
      <c r="F41" s="53"/>
      <c r="H41" s="3"/>
      <c r="I41" s="9" t="e">
        <f>HLOOKUP(D5,I37:M38,2)</f>
        <v>#N/A</v>
      </c>
      <c r="J41" s="9" t="e">
        <f>HLOOKUP(D5,I37:M39,3)</f>
        <v>#N/A</v>
      </c>
      <c r="K41" s="3"/>
      <c r="L41" s="3"/>
      <c r="M41" s="3"/>
    </row>
    <row r="42" spans="1:13" ht="10.5" customHeight="1">
      <c r="A42" s="45"/>
      <c r="B42" s="54"/>
      <c r="C42" s="45"/>
      <c r="D42" s="45"/>
      <c r="E42" s="45"/>
      <c r="F42" s="45"/>
      <c r="H42" s="3"/>
      <c r="I42" s="3"/>
      <c r="J42" s="3"/>
      <c r="K42" s="3"/>
      <c r="L42" s="3"/>
      <c r="M42" s="3"/>
    </row>
    <row r="43" spans="1:13" ht="12.75" customHeight="1">
      <c r="A43" s="54"/>
      <c r="B43" s="171" t="s">
        <v>20</v>
      </c>
      <c r="C43" s="171"/>
      <c r="D43" s="171"/>
      <c r="E43" s="171"/>
      <c r="F43" s="54"/>
      <c r="H43" s="3"/>
      <c r="I43" s="3"/>
      <c r="J43" s="3"/>
      <c r="K43" s="3"/>
      <c r="L43" s="3"/>
      <c r="M43" s="3"/>
    </row>
    <row r="44" spans="1:13" ht="12.75" customHeight="1">
      <c r="A44" s="54"/>
      <c r="B44" s="171"/>
      <c r="C44" s="171"/>
      <c r="D44" s="171"/>
      <c r="E44" s="171"/>
      <c r="F44" s="54"/>
      <c r="H44" s="3"/>
      <c r="I44" s="3"/>
      <c r="J44" s="3"/>
      <c r="K44" s="3"/>
      <c r="L44" s="3"/>
      <c r="M44" s="3"/>
    </row>
    <row r="45" spans="1:6" ht="12.75" customHeight="1">
      <c r="A45" s="54"/>
      <c r="B45" s="171"/>
      <c r="C45" s="171"/>
      <c r="D45" s="171"/>
      <c r="E45" s="171"/>
      <c r="F45" s="54"/>
    </row>
    <row r="46" spans="1:6" ht="12.75" customHeight="1">
      <c r="A46" s="54"/>
      <c r="B46" s="171"/>
      <c r="C46" s="171"/>
      <c r="D46" s="171"/>
      <c r="E46" s="171"/>
      <c r="F46" s="54"/>
    </row>
    <row r="47" spans="1:6" ht="12.75" customHeight="1">
      <c r="A47" s="45"/>
      <c r="B47" s="172"/>
      <c r="C47" s="172"/>
      <c r="D47" s="172"/>
      <c r="E47" s="172"/>
      <c r="F47" s="45"/>
    </row>
    <row r="48" spans="1:6" ht="12" customHeight="1">
      <c r="A48" s="45"/>
      <c r="B48" s="45"/>
      <c r="C48" s="45"/>
      <c r="D48" s="45"/>
      <c r="E48" s="45"/>
      <c r="F48" s="45"/>
    </row>
    <row r="49" spans="1:7" ht="12.75" customHeight="1">
      <c r="A49" s="45"/>
      <c r="B49" s="45"/>
      <c r="C49" s="45"/>
      <c r="D49" s="45"/>
      <c r="E49" s="45"/>
      <c r="F49" s="45"/>
      <c r="G49" s="7"/>
    </row>
    <row r="50" spans="1:7" ht="12.75">
      <c r="A50" s="45"/>
      <c r="B50" s="58"/>
      <c r="C50" s="45"/>
      <c r="D50" s="45"/>
      <c r="E50" s="45"/>
      <c r="F50" s="45"/>
      <c r="G50" s="7"/>
    </row>
    <row r="51" spans="1:7" ht="12.75">
      <c r="A51" s="45"/>
      <c r="B51" s="45"/>
      <c r="C51" s="45"/>
      <c r="D51" s="45"/>
      <c r="E51" s="45"/>
      <c r="F51" s="45"/>
      <c r="G51" s="7"/>
    </row>
    <row r="52" spans="1:7" ht="12.75">
      <c r="A52" s="55"/>
      <c r="C52" s="31"/>
      <c r="D52" s="55"/>
      <c r="E52" s="55"/>
      <c r="F52" s="55"/>
      <c r="G52" s="55"/>
    </row>
    <row r="53" spans="1:7" ht="12.75">
      <c r="A53" s="55"/>
      <c r="C53" s="55"/>
      <c r="D53" s="55"/>
      <c r="E53" s="55"/>
      <c r="F53" s="55"/>
      <c r="G53" s="55"/>
    </row>
    <row r="54" spans="1:7" ht="12.75">
      <c r="A54" s="55"/>
      <c r="C54" s="55"/>
      <c r="D54" s="55"/>
      <c r="E54" s="55"/>
      <c r="F54" s="55"/>
      <c r="G54" s="55"/>
    </row>
    <row r="55" spans="1:7" ht="12.75">
      <c r="A55" s="55"/>
      <c r="C55" s="55"/>
      <c r="D55" s="55"/>
      <c r="E55" s="55"/>
      <c r="F55" s="55"/>
      <c r="G55" s="55"/>
    </row>
    <row r="56" spans="1:7" ht="12.75">
      <c r="A56" s="55"/>
      <c r="C56" s="55"/>
      <c r="D56" s="55"/>
      <c r="E56" s="55"/>
      <c r="F56" s="55"/>
      <c r="G56" s="55"/>
    </row>
  </sheetData>
  <sheetProtection/>
  <mergeCells count="26">
    <mergeCell ref="B1:C1"/>
    <mergeCell ref="D1:E1"/>
    <mergeCell ref="B2:E2"/>
    <mergeCell ref="B3:E3"/>
    <mergeCell ref="B10:C10"/>
    <mergeCell ref="B11:C11"/>
    <mergeCell ref="B12:C12"/>
    <mergeCell ref="B13:C13"/>
    <mergeCell ref="B6:D6"/>
    <mergeCell ref="B7:E7"/>
    <mergeCell ref="B8:E8"/>
    <mergeCell ref="B9:C9"/>
    <mergeCell ref="B18:E18"/>
    <mergeCell ref="B32:C32"/>
    <mergeCell ref="B33:E33"/>
    <mergeCell ref="B34:C34"/>
    <mergeCell ref="B14:D14"/>
    <mergeCell ref="B15:D15"/>
    <mergeCell ref="B16:E16"/>
    <mergeCell ref="B17:E17"/>
    <mergeCell ref="B41:E41"/>
    <mergeCell ref="B43:E47"/>
    <mergeCell ref="B35:D35"/>
    <mergeCell ref="B37:D37"/>
    <mergeCell ref="B38:E38"/>
    <mergeCell ref="B39:D39"/>
  </mergeCells>
  <dataValidations count="12">
    <dataValidation type="whole" allowBlank="1" showInputMessage="1" showErrorMessage="1" promptTitle="Introducir Perjuicio estético" prompt="Introducir Puntos Perjuicio estético" sqref="D34">
      <formula1>0</formula1>
      <formula2>9999999</formula2>
    </dataValidation>
    <dataValidation type="whole" allowBlank="1" showInputMessage="1" showErrorMessage="1" promptTitle="Introducir días No Impeditivos ." prompt="Días de Baja no impeditivos" sqref="D12">
      <formula1>0</formula1>
      <formula2>9999999</formula2>
    </dataValidation>
    <dataValidation type="whole" allowBlank="1" showInputMessage="1" showErrorMessage="1" promptTitle="Introducir los días Impeditivos." prompt="Definición: Pulsar sobre Días Impeditivos " sqref="D11">
      <formula1>0</formula1>
      <formula2>9999999</formula2>
    </dataValidation>
    <dataValidation type="whole" allowBlank="1" showInputMessage="1" showErrorMessage="1" promptTitle="Introducir días Hospitalización" prompt="Los días de Estancia Hospitalaria" sqref="D10">
      <formula1>0</formula1>
      <formula2>9999999</formula2>
    </dataValidation>
    <dataValidation type="whole" allowBlank="1" showInputMessage="1" showErrorMessage="1" promptTitle="Introducción Edad Perjudicado" prompt="Introducir la edad del Perjudicado" errorTitle="Sólo número entero" sqref="D5">
      <formula1>0</formula1>
      <formula2>150</formula2>
    </dataValidation>
    <dataValidation allowBlank="1" showInputMessage="1" showErrorMessage="1" promptTitle="Introducción Nombre Perjudicado" prompt="Introducir si se desa Nombre Perjudicado" sqref="C5"/>
    <dataValidation type="date" allowBlank="1" showInputMessage="1" showErrorMessage="1" promptTitle="Formato de la Fecha del Alta." prompt="Rectificar la fecha con mismo formato" errorTitle="Verificar formato fecha e inicio" error="De 06/11/2003 al 31/12/2003" sqref="B5">
      <formula1>37931</formula1>
      <formula2>37986</formula2>
    </dataValidation>
    <dataValidation allowBlank="1" showInputMessage="1" showErrorMessage="1" promptTitle="Introducir Descripción Secuela" prompt="Si desea descripción de la Secuela" sqref="C20"/>
    <dataValidation allowBlank="1" showInputMessage="1" showErrorMessage="1" promptTitle="Introducción del Código Secuela" prompt="Introducir si se desa Código de Secuela" sqref="B20"/>
    <dataValidation type="whole" allowBlank="1" showInputMessage="1" showErrorMessage="1" promptTitle="MUY IMPORTANTE: Ordenamiento" prompt="Para una ponderación correcta, los puntos de secuela, deben ordenarse de mayor a menor, introduciendo primero los puntos de la secuela mayor." sqref="D20">
      <formula1>0</formula1>
      <formula2>999999</formula2>
    </dataValidation>
    <dataValidation allowBlank="1" showInputMessage="1" showErrorMessage="1" promptTitle="Se entiende por &quot;Día Impeditivo&quot;" prompt="Aquel en que la víctima está incapacitada para desarrollar su ocupación o actividad habitual." sqref="B11:C11"/>
    <dataValidation type="date" allowBlank="1" showInputMessage="1" showErrorMessage="1" promptTitle="Formato Fecha del Accidente" prompt="Rectificar la fecha con mismo formato" errorTitle="Verificar formato fecha e inicio" error="De 08/11/1995 al 31/12/2003" sqref="E5">
      <formula1>35011</formula1>
      <formula2>37986</formula2>
    </dataValidation>
  </dataValidations>
  <printOptions horizontalCentered="1"/>
  <pageMargins left="0.75" right="0.75" top="0.3937007874015748" bottom="1" header="0" footer="0"/>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1:R93"/>
  <sheetViews>
    <sheetView showZeros="0" zoomScale="140" zoomScaleNormal="140" workbookViewId="0" topLeftCell="A1">
      <selection activeCell="B2" sqref="B2:E2"/>
    </sheetView>
  </sheetViews>
  <sheetFormatPr defaultColWidth="11.421875" defaultRowHeight="12.75"/>
  <cols>
    <col min="1" max="1" width="11.421875" style="107" customWidth="1"/>
    <col min="2" max="2" width="13.28125" style="107" customWidth="1"/>
    <col min="3" max="3" width="50.28125" style="107" customWidth="1"/>
    <col min="4" max="4" width="7.421875" style="107" customWidth="1"/>
    <col min="5" max="5" width="14.421875" style="107" customWidth="1"/>
    <col min="6" max="16384" width="11.421875" style="107" customWidth="1"/>
  </cols>
  <sheetData>
    <row r="1" spans="1:18" ht="13.5" thickBot="1">
      <c r="A1" s="105"/>
      <c r="B1" s="203" t="b">
        <f>IF(D5&gt;15,"Perjuicio económico"," ")=IF(D5&lt;65,"Perjuicio económico"," ")</f>
        <v>0</v>
      </c>
      <c r="C1" s="218"/>
      <c r="D1" s="205" t="str">
        <f>IF(B$1=TRUE,0.1," 0")</f>
        <v> 0</v>
      </c>
      <c r="E1" s="219"/>
      <c r="F1" s="106"/>
      <c r="G1" s="84"/>
      <c r="H1" s="100"/>
      <c r="I1" s="100"/>
      <c r="J1" s="100"/>
      <c r="K1" s="100"/>
      <c r="L1" s="100"/>
      <c r="M1" s="100"/>
      <c r="N1" s="84"/>
      <c r="O1" s="84"/>
      <c r="P1" s="2"/>
      <c r="Q1" s="2"/>
      <c r="R1" s="2"/>
    </row>
    <row r="2" spans="1:18" ht="12.75">
      <c r="A2" s="108"/>
      <c r="B2" s="207" t="s">
        <v>25</v>
      </c>
      <c r="C2" s="220"/>
      <c r="D2" s="220"/>
      <c r="E2" s="221"/>
      <c r="F2" s="109"/>
      <c r="G2" s="84"/>
      <c r="H2" s="100"/>
      <c r="I2" s="100"/>
      <c r="J2" s="100"/>
      <c r="K2" s="100"/>
      <c r="L2" s="100"/>
      <c r="M2" s="100"/>
      <c r="N2" s="84"/>
      <c r="O2" s="84"/>
      <c r="P2" s="2"/>
      <c r="Q2" s="2"/>
      <c r="R2" s="2"/>
    </row>
    <row r="3" spans="1:18" ht="9.75" customHeight="1">
      <c r="A3" s="63"/>
      <c r="B3" s="177"/>
      <c r="C3" s="210"/>
      <c r="D3" s="210"/>
      <c r="E3" s="211"/>
      <c r="F3" s="90"/>
      <c r="G3" s="84"/>
      <c r="H3" s="100"/>
      <c r="I3" s="100"/>
      <c r="J3" s="100"/>
      <c r="K3" s="100"/>
      <c r="L3" s="100"/>
      <c r="M3" s="100"/>
      <c r="N3" s="84"/>
      <c r="O3" s="84"/>
      <c r="P3" s="2"/>
      <c r="Q3" s="2"/>
      <c r="R3" s="2"/>
    </row>
    <row r="4" spans="1:18" ht="9.75" customHeight="1">
      <c r="A4" s="64"/>
      <c r="B4" s="10" t="s">
        <v>6</v>
      </c>
      <c r="C4" s="11" t="s">
        <v>7</v>
      </c>
      <c r="D4" s="11" t="s">
        <v>8</v>
      </c>
      <c r="E4" s="12" t="s">
        <v>5</v>
      </c>
      <c r="F4" s="64"/>
      <c r="G4" s="110"/>
      <c r="H4" s="100"/>
      <c r="I4" s="100"/>
      <c r="J4" s="100"/>
      <c r="K4" s="100"/>
      <c r="L4" s="100"/>
      <c r="M4" s="100"/>
      <c r="N4" s="84"/>
      <c r="O4" s="84"/>
      <c r="P4" s="2"/>
      <c r="Q4" s="2"/>
      <c r="R4" s="2"/>
    </row>
    <row r="5" spans="1:18" ht="9.75" customHeight="1">
      <c r="A5" s="111"/>
      <c r="B5" s="59">
        <v>40909</v>
      </c>
      <c r="C5" s="23"/>
      <c r="D5" s="145">
        <v>0</v>
      </c>
      <c r="E5" s="60">
        <v>40909</v>
      </c>
      <c r="F5" s="112"/>
      <c r="G5" s="113"/>
      <c r="H5" s="100"/>
      <c r="I5" s="100"/>
      <c r="J5" s="100"/>
      <c r="K5" s="100"/>
      <c r="L5" s="100"/>
      <c r="M5" s="100"/>
      <c r="N5" s="84"/>
      <c r="O5" s="84"/>
      <c r="P5" s="2"/>
      <c r="Q5" s="2"/>
      <c r="R5" s="2"/>
    </row>
    <row r="6" spans="1:18" ht="9.75" customHeight="1">
      <c r="A6" s="66"/>
      <c r="B6" s="193" t="s">
        <v>13</v>
      </c>
      <c r="C6" s="194"/>
      <c r="D6" s="194"/>
      <c r="E6" s="114" t="str">
        <f>IF(B5-E5+1&lt;1.1," ",B5-E5+1)</f>
        <v> </v>
      </c>
      <c r="F6" s="84"/>
      <c r="G6" s="103"/>
      <c r="H6" s="103"/>
      <c r="I6" s="85"/>
      <c r="J6" s="85"/>
      <c r="K6" s="85"/>
      <c r="L6" s="85"/>
      <c r="M6" s="85"/>
      <c r="N6" s="84"/>
      <c r="O6" s="84"/>
      <c r="P6" s="2"/>
      <c r="Q6" s="2"/>
      <c r="R6" s="2"/>
    </row>
    <row r="7" spans="1:18" ht="9.75" customHeight="1">
      <c r="A7" s="116"/>
      <c r="B7" s="212" t="s">
        <v>9</v>
      </c>
      <c r="C7" s="222"/>
      <c r="D7" s="222"/>
      <c r="E7" s="223"/>
      <c r="F7" s="116"/>
      <c r="G7" s="102"/>
      <c r="H7" s="85" t="s">
        <v>1</v>
      </c>
      <c r="I7" s="85"/>
      <c r="J7" s="85"/>
      <c r="K7" s="85"/>
      <c r="L7" s="85"/>
      <c r="M7" s="85"/>
      <c r="N7" s="84"/>
      <c r="O7" s="84"/>
      <c r="P7" s="2"/>
      <c r="Q7" s="2"/>
      <c r="R7" s="2"/>
    </row>
    <row r="8" spans="1:18" ht="9.75" customHeight="1">
      <c r="A8" s="117"/>
      <c r="B8" s="191"/>
      <c r="C8" s="228"/>
      <c r="D8" s="228"/>
      <c r="E8" s="229"/>
      <c r="F8" s="118"/>
      <c r="G8" s="102"/>
      <c r="H8" s="85"/>
      <c r="I8" s="85"/>
      <c r="J8" s="85"/>
      <c r="K8" s="85"/>
      <c r="L8" s="85"/>
      <c r="M8" s="85"/>
      <c r="N8" s="84"/>
      <c r="O8" s="84"/>
      <c r="P8" s="2"/>
      <c r="Q8" s="2"/>
      <c r="R8" s="2"/>
    </row>
    <row r="9" spans="1:18" ht="9.75" customHeight="1">
      <c r="A9" s="119"/>
      <c r="B9" s="201" t="s">
        <v>15</v>
      </c>
      <c r="C9" s="202"/>
      <c r="D9" s="11" t="s">
        <v>10</v>
      </c>
      <c r="E9" s="12" t="s">
        <v>11</v>
      </c>
      <c r="F9" s="64"/>
      <c r="G9" s="85"/>
      <c r="H9" s="85">
        <v>1</v>
      </c>
      <c r="I9" s="160">
        <v>825.9</v>
      </c>
      <c r="J9" s="160">
        <v>764.61</v>
      </c>
      <c r="K9" s="160">
        <v>703.3</v>
      </c>
      <c r="L9" s="160">
        <v>647.45</v>
      </c>
      <c r="M9" s="160">
        <v>579.5</v>
      </c>
      <c r="N9" s="139"/>
      <c r="O9" s="84"/>
      <c r="P9" s="2"/>
      <c r="Q9" s="2"/>
      <c r="R9" s="2"/>
    </row>
    <row r="10" spans="1:18" ht="9.75" customHeight="1">
      <c r="A10" s="63"/>
      <c r="B10" s="191" t="s">
        <v>23</v>
      </c>
      <c r="C10" s="192"/>
      <c r="D10" s="145">
        <v>0</v>
      </c>
      <c r="E10" s="14">
        <f>+D10*69.61</f>
        <v>0</v>
      </c>
      <c r="F10" s="90"/>
      <c r="G10" s="85"/>
      <c r="H10" s="85">
        <v>2</v>
      </c>
      <c r="I10" s="160">
        <v>851.38</v>
      </c>
      <c r="J10" s="160">
        <v>786.44</v>
      </c>
      <c r="K10" s="160">
        <v>721.5</v>
      </c>
      <c r="L10" s="160">
        <v>665.37</v>
      </c>
      <c r="M10" s="160">
        <v>588.69</v>
      </c>
      <c r="N10" s="139"/>
      <c r="O10" s="84"/>
      <c r="P10" s="2"/>
      <c r="Q10" s="2"/>
      <c r="R10" s="2"/>
    </row>
    <row r="11" spans="1:18" ht="9.75" customHeight="1">
      <c r="A11" s="63"/>
      <c r="B11" s="191" t="s">
        <v>22</v>
      </c>
      <c r="C11" s="192"/>
      <c r="D11" s="145">
        <v>0</v>
      </c>
      <c r="E11" s="14">
        <f>+D11*56.6</f>
        <v>0</v>
      </c>
      <c r="F11" s="90"/>
      <c r="G11" s="85"/>
      <c r="H11" s="85">
        <v>3</v>
      </c>
      <c r="I11" s="160">
        <v>874.26</v>
      </c>
      <c r="J11" s="160">
        <v>805.99</v>
      </c>
      <c r="K11" s="160">
        <v>737.68</v>
      </c>
      <c r="L11" s="160">
        <v>681.37</v>
      </c>
      <c r="M11" s="160">
        <v>597.96</v>
      </c>
      <c r="N11" s="139"/>
      <c r="O11" s="84"/>
      <c r="P11" s="2"/>
      <c r="Q11" s="2"/>
      <c r="R11" s="2"/>
    </row>
    <row r="12" spans="1:18" ht="9.75" customHeight="1">
      <c r="A12" s="63"/>
      <c r="B12" s="191" t="s">
        <v>24</v>
      </c>
      <c r="C12" s="192"/>
      <c r="D12" s="145">
        <v>0</v>
      </c>
      <c r="E12" s="14">
        <f>+D12*30.46</f>
        <v>0</v>
      </c>
      <c r="F12" s="90"/>
      <c r="G12" s="85"/>
      <c r="H12" s="85">
        <v>4</v>
      </c>
      <c r="I12" s="160">
        <v>894.54</v>
      </c>
      <c r="J12" s="160">
        <v>823.2</v>
      </c>
      <c r="K12" s="160">
        <v>751.82</v>
      </c>
      <c r="L12" s="160">
        <v>695.44</v>
      </c>
      <c r="M12" s="160">
        <v>602.98</v>
      </c>
      <c r="N12" s="139"/>
      <c r="O12" s="84"/>
      <c r="P12" s="2"/>
      <c r="Q12" s="2"/>
      <c r="R12" s="2"/>
    </row>
    <row r="13" spans="1:18" ht="9.75" customHeight="1">
      <c r="A13" s="120"/>
      <c r="B13" s="193" t="s">
        <v>21</v>
      </c>
      <c r="C13" s="194"/>
      <c r="D13" s="146">
        <f>SUM(D10:D12)</f>
        <v>0</v>
      </c>
      <c r="E13" s="156">
        <f>SUM(E10:E12)</f>
        <v>0</v>
      </c>
      <c r="F13" s="121"/>
      <c r="G13" s="85"/>
      <c r="H13" s="85">
        <v>5</v>
      </c>
      <c r="I13" s="160">
        <v>912.21</v>
      </c>
      <c r="J13" s="160">
        <v>838.09</v>
      </c>
      <c r="K13" s="160">
        <v>763.94</v>
      </c>
      <c r="L13" s="160">
        <v>707.59</v>
      </c>
      <c r="M13" s="160">
        <v>608.11</v>
      </c>
      <c r="N13" s="139"/>
      <c r="O13" s="84"/>
      <c r="P13" s="2"/>
      <c r="Q13" s="2"/>
      <c r="R13" s="2"/>
    </row>
    <row r="14" spans="1:18" ht="8.25" customHeight="1" thickBot="1">
      <c r="A14" s="122"/>
      <c r="B14" s="215" t="str">
        <f>IF(B1=FALSE," ","Perjuicio Económico del 10%")</f>
        <v> </v>
      </c>
      <c r="C14" s="230"/>
      <c r="D14" s="230"/>
      <c r="E14" s="157">
        <f>E13*D1</f>
        <v>0</v>
      </c>
      <c r="F14" s="123"/>
      <c r="G14" s="85"/>
      <c r="H14" s="85">
        <v>6</v>
      </c>
      <c r="I14" s="160">
        <v>927.29</v>
      </c>
      <c r="J14" s="160">
        <v>850.67</v>
      </c>
      <c r="K14" s="160">
        <v>774.04</v>
      </c>
      <c r="L14" s="160">
        <v>717.79</v>
      </c>
      <c r="M14" s="160">
        <v>611.9</v>
      </c>
      <c r="N14" s="139"/>
      <c r="O14" s="84"/>
      <c r="P14" s="2"/>
      <c r="Q14" s="2"/>
      <c r="R14" s="2"/>
    </row>
    <row r="15" spans="1:18" ht="12" customHeight="1" thickBot="1" thickTop="1">
      <c r="A15" s="120"/>
      <c r="B15" s="175" t="s">
        <v>17</v>
      </c>
      <c r="C15" s="176"/>
      <c r="D15" s="176"/>
      <c r="E15" s="158">
        <f>E13+E14</f>
        <v>0</v>
      </c>
      <c r="F15" s="124"/>
      <c r="G15" s="85"/>
      <c r="H15" s="85">
        <v>7</v>
      </c>
      <c r="I15" s="160">
        <v>947.22</v>
      </c>
      <c r="J15" s="160">
        <v>867.78</v>
      </c>
      <c r="K15" s="160">
        <v>788.32</v>
      </c>
      <c r="L15" s="160">
        <v>731.84</v>
      </c>
      <c r="M15" s="160">
        <v>619.21</v>
      </c>
      <c r="N15" s="139"/>
      <c r="O15" s="84"/>
      <c r="P15" s="2"/>
      <c r="Q15" s="2"/>
      <c r="R15" s="2"/>
    </row>
    <row r="16" spans="1:18" ht="9.75" customHeight="1" thickTop="1">
      <c r="A16" s="117"/>
      <c r="B16" s="177"/>
      <c r="C16" s="225"/>
      <c r="D16" s="225"/>
      <c r="E16" s="226"/>
      <c r="F16" s="118"/>
      <c r="G16" s="85"/>
      <c r="H16" s="85">
        <v>8</v>
      </c>
      <c r="I16" s="160">
        <v>965.17</v>
      </c>
      <c r="J16" s="160">
        <v>883.16</v>
      </c>
      <c r="K16" s="160">
        <v>801.09</v>
      </c>
      <c r="L16" s="160">
        <v>744.45</v>
      </c>
      <c r="M16" s="160">
        <v>625.51</v>
      </c>
      <c r="N16" s="139"/>
      <c r="O16" s="84"/>
      <c r="P16" s="2"/>
      <c r="Q16" s="2"/>
      <c r="R16" s="2"/>
    </row>
    <row r="17" spans="1:18" ht="9.75" customHeight="1">
      <c r="A17" s="116"/>
      <c r="B17" s="188" t="s">
        <v>16</v>
      </c>
      <c r="C17" s="231"/>
      <c r="D17" s="231"/>
      <c r="E17" s="232"/>
      <c r="F17" s="116"/>
      <c r="G17" s="85"/>
      <c r="H17" s="85">
        <v>9</v>
      </c>
      <c r="I17" s="160">
        <v>981.21</v>
      </c>
      <c r="J17" s="160">
        <v>896.78</v>
      </c>
      <c r="K17" s="160">
        <v>812.33</v>
      </c>
      <c r="L17" s="160">
        <v>755.6</v>
      </c>
      <c r="M17" s="160">
        <v>630.78</v>
      </c>
      <c r="N17" s="139"/>
      <c r="O17" s="84"/>
      <c r="P17" s="2"/>
      <c r="Q17" s="2"/>
      <c r="R17" s="2"/>
    </row>
    <row r="18" spans="1:18" ht="9.75" customHeight="1">
      <c r="A18" s="117"/>
      <c r="B18" s="182"/>
      <c r="C18" s="234"/>
      <c r="D18" s="234"/>
      <c r="E18" s="235"/>
      <c r="F18" s="118"/>
      <c r="G18" s="85"/>
      <c r="H18" s="85">
        <v>10</v>
      </c>
      <c r="I18" s="160">
        <v>995.29</v>
      </c>
      <c r="J18" s="160">
        <v>908.67</v>
      </c>
      <c r="K18" s="160">
        <v>822.07</v>
      </c>
      <c r="L18" s="160">
        <v>765.32</v>
      </c>
      <c r="M18" s="160">
        <v>635.06</v>
      </c>
      <c r="N18" s="139"/>
      <c r="O18" s="84"/>
      <c r="P18" s="2"/>
      <c r="Q18" s="2"/>
      <c r="R18" s="2"/>
    </row>
    <row r="19" spans="1:18" ht="9.75" customHeight="1">
      <c r="A19" s="64"/>
      <c r="B19" s="10" t="s">
        <v>3</v>
      </c>
      <c r="C19" s="11" t="s">
        <v>2</v>
      </c>
      <c r="D19" s="11" t="s">
        <v>1</v>
      </c>
      <c r="E19" s="12" t="s">
        <v>11</v>
      </c>
      <c r="F19" s="64"/>
      <c r="G19" s="85"/>
      <c r="H19" s="85">
        <v>15</v>
      </c>
      <c r="I19" s="160">
        <v>1169.73</v>
      </c>
      <c r="J19" s="160">
        <v>1070.68</v>
      </c>
      <c r="K19" s="160">
        <v>971.61</v>
      </c>
      <c r="L19" s="160">
        <v>901.07</v>
      </c>
      <c r="M19" s="160">
        <v>708.69</v>
      </c>
      <c r="N19" s="139"/>
      <c r="O19" s="84"/>
      <c r="P19" s="2"/>
      <c r="Q19" s="2"/>
      <c r="R19" s="2"/>
    </row>
    <row r="20" spans="1:18" ht="9.75" customHeight="1">
      <c r="A20" s="117"/>
      <c r="B20" s="19"/>
      <c r="C20" s="151"/>
      <c r="D20" s="147">
        <v>0</v>
      </c>
      <c r="E20" s="143"/>
      <c r="F20" s="118"/>
      <c r="G20" s="86">
        <f>D20</f>
        <v>0</v>
      </c>
      <c r="H20" s="85">
        <v>20</v>
      </c>
      <c r="I20" s="160">
        <v>1329.94</v>
      </c>
      <c r="J20" s="160">
        <v>1219.48</v>
      </c>
      <c r="K20" s="160">
        <v>1109</v>
      </c>
      <c r="L20" s="160">
        <v>1025.77</v>
      </c>
      <c r="M20" s="160">
        <v>775.94</v>
      </c>
      <c r="N20" s="139"/>
      <c r="O20" s="84"/>
      <c r="P20" s="2"/>
      <c r="Q20" s="2"/>
      <c r="R20" s="2"/>
    </row>
    <row r="21" spans="1:18" ht="9.75" customHeight="1">
      <c r="A21" s="63"/>
      <c r="B21" s="22"/>
      <c r="C21" s="23"/>
      <c r="D21" s="145">
        <v>0</v>
      </c>
      <c r="E21" s="140"/>
      <c r="F21" s="90"/>
      <c r="G21" s="86">
        <f aca="true" t="shared" si="0" ref="G21:G36">ROUNDUP((100-G20)*D21/100+G20,0)</f>
        <v>0</v>
      </c>
      <c r="H21" s="85">
        <v>25</v>
      </c>
      <c r="I21" s="160">
        <v>1489.84</v>
      </c>
      <c r="J21" s="160">
        <v>1367.86</v>
      </c>
      <c r="K21" s="160">
        <v>1245.9</v>
      </c>
      <c r="L21" s="160">
        <v>1150.17</v>
      </c>
      <c r="M21" s="160">
        <v>844.62</v>
      </c>
      <c r="N21" s="139"/>
      <c r="O21" s="84"/>
      <c r="P21" s="2"/>
      <c r="Q21" s="2"/>
      <c r="R21" s="2"/>
    </row>
    <row r="22" spans="1:18" ht="9.75" customHeight="1">
      <c r="A22" s="63"/>
      <c r="B22" s="22"/>
      <c r="C22" s="23"/>
      <c r="D22" s="145">
        <v>0</v>
      </c>
      <c r="E22" s="140"/>
      <c r="F22" s="90"/>
      <c r="G22" s="86">
        <f t="shared" si="0"/>
        <v>0</v>
      </c>
      <c r="H22" s="85">
        <v>30</v>
      </c>
      <c r="I22" s="160">
        <v>1639.53</v>
      </c>
      <c r="J22" s="160">
        <v>1506.81</v>
      </c>
      <c r="K22" s="160">
        <v>1374.09</v>
      </c>
      <c r="L22" s="160">
        <v>1266.63</v>
      </c>
      <c r="M22" s="160">
        <v>908.69</v>
      </c>
      <c r="N22" s="139"/>
      <c r="O22" s="84"/>
      <c r="P22" s="2"/>
      <c r="Q22" s="2"/>
      <c r="R22" s="2"/>
    </row>
    <row r="23" spans="1:18" ht="9.75" customHeight="1">
      <c r="A23" s="63"/>
      <c r="B23" s="22"/>
      <c r="C23" s="23"/>
      <c r="D23" s="145">
        <v>0</v>
      </c>
      <c r="E23" s="140"/>
      <c r="F23" s="90"/>
      <c r="G23" s="86">
        <f t="shared" si="0"/>
        <v>0</v>
      </c>
      <c r="H23" s="85">
        <v>35</v>
      </c>
      <c r="I23" s="160">
        <v>1779.25</v>
      </c>
      <c r="J23" s="160">
        <v>1636.52</v>
      </c>
      <c r="K23" s="160">
        <v>1493.78</v>
      </c>
      <c r="L23" s="160">
        <v>1375.37</v>
      </c>
      <c r="M23" s="160">
        <v>968.3</v>
      </c>
      <c r="N23" s="139"/>
      <c r="O23" s="84"/>
      <c r="P23" s="2"/>
      <c r="Q23" s="2"/>
      <c r="R23" s="2"/>
    </row>
    <row r="24" spans="1:18" ht="9.75" customHeight="1">
      <c r="A24" s="63"/>
      <c r="B24" s="22"/>
      <c r="C24" s="23"/>
      <c r="D24" s="145">
        <v>0</v>
      </c>
      <c r="E24" s="140"/>
      <c r="F24" s="90"/>
      <c r="G24" s="86">
        <f t="shared" si="0"/>
        <v>0</v>
      </c>
      <c r="H24" s="85">
        <v>40</v>
      </c>
      <c r="I24" s="160">
        <v>1909.3</v>
      </c>
      <c r="J24" s="160">
        <v>1757.26</v>
      </c>
      <c r="K24" s="160">
        <v>1605.22</v>
      </c>
      <c r="L24" s="160">
        <v>1476.56</v>
      </c>
      <c r="M24" s="160">
        <v>1023.58</v>
      </c>
      <c r="N24" s="139"/>
      <c r="O24" s="84"/>
      <c r="P24" s="2"/>
      <c r="Q24" s="2"/>
      <c r="R24" s="2"/>
    </row>
    <row r="25" spans="1:18" ht="9.75" customHeight="1">
      <c r="A25" s="63"/>
      <c r="B25" s="22"/>
      <c r="C25" s="23"/>
      <c r="D25" s="145">
        <v>0</v>
      </c>
      <c r="E25" s="140"/>
      <c r="F25" s="90"/>
      <c r="G25" s="86">
        <f t="shared" si="0"/>
        <v>0</v>
      </c>
      <c r="H25" s="85">
        <v>45</v>
      </c>
      <c r="I25" s="160">
        <v>2029.89</v>
      </c>
      <c r="J25" s="160">
        <v>1869.24</v>
      </c>
      <c r="K25" s="160">
        <v>1708.6</v>
      </c>
      <c r="L25" s="160">
        <v>1570.41</v>
      </c>
      <c r="M25" s="160">
        <v>1074.6</v>
      </c>
      <c r="N25" s="139"/>
      <c r="O25" s="84"/>
      <c r="P25" s="2"/>
      <c r="Q25" s="2"/>
      <c r="R25" s="2"/>
    </row>
    <row r="26" spans="1:18" ht="9.75" customHeight="1">
      <c r="A26" s="63"/>
      <c r="B26" s="22"/>
      <c r="C26" s="23"/>
      <c r="D26" s="145">
        <v>0</v>
      </c>
      <c r="E26" s="140"/>
      <c r="F26" s="90"/>
      <c r="G26" s="86">
        <f t="shared" si="0"/>
        <v>0</v>
      </c>
      <c r="H26" s="85">
        <v>50</v>
      </c>
      <c r="I26" s="160">
        <v>2141.32</v>
      </c>
      <c r="J26" s="160">
        <v>1972.72</v>
      </c>
      <c r="K26" s="160">
        <v>1804.12</v>
      </c>
      <c r="L26" s="160">
        <v>1657.14</v>
      </c>
      <c r="M26" s="160">
        <v>1121.48</v>
      </c>
      <c r="N26" s="139"/>
      <c r="O26" s="84"/>
      <c r="P26" s="2"/>
      <c r="Q26" s="2"/>
      <c r="R26" s="2"/>
    </row>
    <row r="27" spans="1:18" ht="9.75" customHeight="1">
      <c r="A27" s="63"/>
      <c r="B27" s="22"/>
      <c r="C27" s="23"/>
      <c r="D27" s="145">
        <v>0</v>
      </c>
      <c r="E27" s="140"/>
      <c r="F27" s="90"/>
      <c r="G27" s="86">
        <f t="shared" si="0"/>
        <v>0</v>
      </c>
      <c r="H27" s="85">
        <v>55</v>
      </c>
      <c r="I27" s="160">
        <v>2289.56</v>
      </c>
      <c r="J27" s="160">
        <v>2110.09</v>
      </c>
      <c r="K27" s="160">
        <v>1930.6</v>
      </c>
      <c r="L27" s="160">
        <v>1772.33</v>
      </c>
      <c r="M27" s="160">
        <v>1188.12</v>
      </c>
      <c r="N27" s="139"/>
      <c r="O27" s="84"/>
      <c r="P27" s="2"/>
      <c r="Q27" s="2"/>
      <c r="R27" s="2"/>
    </row>
    <row r="28" spans="1:18" ht="9.75" customHeight="1">
      <c r="A28" s="63"/>
      <c r="B28" s="22"/>
      <c r="C28" s="23"/>
      <c r="D28" s="145">
        <v>0</v>
      </c>
      <c r="E28" s="140"/>
      <c r="F28" s="90"/>
      <c r="G28" s="86">
        <f t="shared" si="0"/>
        <v>0</v>
      </c>
      <c r="H28" s="85">
        <v>60</v>
      </c>
      <c r="I28" s="160">
        <v>2434.89</v>
      </c>
      <c r="J28" s="160">
        <v>2244.76</v>
      </c>
      <c r="K28" s="160">
        <v>2054.64</v>
      </c>
      <c r="L28" s="160">
        <v>1885.27</v>
      </c>
      <c r="M28" s="160">
        <v>1253.43</v>
      </c>
      <c r="N28" s="139"/>
      <c r="O28" s="84"/>
      <c r="P28" s="2"/>
      <c r="Q28" s="2"/>
      <c r="R28" s="2"/>
    </row>
    <row r="29" spans="1:18" ht="9.75" customHeight="1">
      <c r="A29" s="64"/>
      <c r="B29" s="22"/>
      <c r="C29" s="23"/>
      <c r="D29" s="145">
        <v>0</v>
      </c>
      <c r="E29" s="140"/>
      <c r="F29" s="90"/>
      <c r="G29" s="86">
        <f t="shared" si="0"/>
        <v>0</v>
      </c>
      <c r="H29" s="85">
        <v>65</v>
      </c>
      <c r="I29" s="160">
        <v>2577.4</v>
      </c>
      <c r="J29" s="160">
        <v>2376.8</v>
      </c>
      <c r="K29" s="160">
        <v>2176.22</v>
      </c>
      <c r="L29" s="160">
        <v>1996.01</v>
      </c>
      <c r="M29" s="160">
        <v>1317.48</v>
      </c>
      <c r="N29" s="139"/>
      <c r="O29" s="84"/>
      <c r="P29" s="2"/>
      <c r="Q29" s="2"/>
      <c r="R29" s="2"/>
    </row>
    <row r="30" spans="1:18" ht="9.75" customHeight="1">
      <c r="A30" s="63"/>
      <c r="B30" s="22"/>
      <c r="C30" s="23"/>
      <c r="D30" s="145">
        <v>0</v>
      </c>
      <c r="E30" s="140"/>
      <c r="F30" s="90"/>
      <c r="G30" s="86">
        <f t="shared" si="0"/>
        <v>0</v>
      </c>
      <c r="H30" s="85">
        <v>70</v>
      </c>
      <c r="I30" s="160">
        <v>2717.09</v>
      </c>
      <c r="J30" s="160">
        <v>2506.25</v>
      </c>
      <c r="K30" s="160">
        <v>2295.43</v>
      </c>
      <c r="L30" s="160">
        <v>2104.56</v>
      </c>
      <c r="M30" s="160">
        <v>1380.26</v>
      </c>
      <c r="N30" s="139"/>
      <c r="O30" s="84"/>
      <c r="P30" s="2"/>
      <c r="Q30" s="2"/>
      <c r="R30" s="2"/>
    </row>
    <row r="31" spans="1:18" ht="9.75" customHeight="1">
      <c r="A31" s="63"/>
      <c r="B31" s="22"/>
      <c r="C31" s="23"/>
      <c r="D31" s="145">
        <v>0</v>
      </c>
      <c r="E31" s="140"/>
      <c r="F31" s="90"/>
      <c r="G31" s="86">
        <f t="shared" si="0"/>
        <v>0</v>
      </c>
      <c r="H31" s="85">
        <v>75</v>
      </c>
      <c r="I31" s="160">
        <v>2854.03</v>
      </c>
      <c r="J31" s="160">
        <v>2633.16</v>
      </c>
      <c r="K31" s="160">
        <v>2412.3</v>
      </c>
      <c r="L31" s="160">
        <v>2210.99</v>
      </c>
      <c r="M31" s="160">
        <v>1441.81</v>
      </c>
      <c r="N31" s="139"/>
      <c r="O31" s="84"/>
      <c r="P31" s="2"/>
      <c r="Q31" s="2"/>
      <c r="R31" s="2"/>
    </row>
    <row r="32" spans="1:18" ht="9.75" customHeight="1">
      <c r="A32" s="63"/>
      <c r="B32" s="22"/>
      <c r="C32" s="23"/>
      <c r="D32" s="145">
        <v>0</v>
      </c>
      <c r="E32" s="140"/>
      <c r="F32" s="90"/>
      <c r="G32" s="86">
        <f t="shared" si="0"/>
        <v>0</v>
      </c>
      <c r="H32" s="85">
        <v>80</v>
      </c>
      <c r="I32" s="160">
        <v>2988.32</v>
      </c>
      <c r="J32" s="160">
        <v>2757.58</v>
      </c>
      <c r="K32" s="160">
        <v>2526.87</v>
      </c>
      <c r="L32" s="160">
        <v>2315.35</v>
      </c>
      <c r="M32" s="160">
        <v>1502.16</v>
      </c>
      <c r="N32" s="139"/>
      <c r="O32" s="84"/>
      <c r="P32" s="2"/>
      <c r="Q32" s="2"/>
      <c r="R32" s="2"/>
    </row>
    <row r="33" spans="1:18" ht="9.75" customHeight="1">
      <c r="A33" s="63"/>
      <c r="B33" s="22"/>
      <c r="C33" s="23"/>
      <c r="D33" s="145">
        <v>0</v>
      </c>
      <c r="E33" s="140"/>
      <c r="F33" s="90"/>
      <c r="G33" s="86">
        <f t="shared" si="0"/>
        <v>0</v>
      </c>
      <c r="H33" s="85">
        <v>85</v>
      </c>
      <c r="I33" s="160">
        <v>3119.93</v>
      </c>
      <c r="J33" s="160">
        <v>2879.57</v>
      </c>
      <c r="K33" s="160">
        <v>2639.21</v>
      </c>
      <c r="L33" s="160">
        <v>2417.63</v>
      </c>
      <c r="M33" s="160">
        <v>1561.33</v>
      </c>
      <c r="N33" s="139"/>
      <c r="O33" s="84"/>
      <c r="P33" s="2"/>
      <c r="Q33" s="2"/>
      <c r="R33" s="2"/>
    </row>
    <row r="34" spans="1:18" ht="9.75" customHeight="1">
      <c r="A34" s="63"/>
      <c r="B34" s="22"/>
      <c r="C34" s="23"/>
      <c r="D34" s="145">
        <v>0</v>
      </c>
      <c r="E34" s="140"/>
      <c r="F34" s="90"/>
      <c r="G34" s="86">
        <f t="shared" si="0"/>
        <v>0</v>
      </c>
      <c r="H34" s="85">
        <v>90</v>
      </c>
      <c r="I34" s="160">
        <v>3249.01</v>
      </c>
      <c r="J34" s="160">
        <v>2999.17</v>
      </c>
      <c r="K34" s="160">
        <v>2749.33</v>
      </c>
      <c r="L34" s="160">
        <v>2517.93</v>
      </c>
      <c r="M34" s="160">
        <v>1619.34</v>
      </c>
      <c r="N34" s="139"/>
      <c r="O34" s="84"/>
      <c r="P34" s="2"/>
      <c r="Q34" s="2"/>
      <c r="R34" s="2"/>
    </row>
    <row r="35" spans="1:18" ht="9.75" customHeight="1">
      <c r="A35" s="63"/>
      <c r="B35" s="22"/>
      <c r="C35" s="23"/>
      <c r="D35" s="145">
        <v>0</v>
      </c>
      <c r="E35" s="140"/>
      <c r="F35" s="90"/>
      <c r="G35" s="86">
        <f t="shared" si="0"/>
        <v>0</v>
      </c>
      <c r="H35" s="85">
        <v>100</v>
      </c>
      <c r="I35" s="160">
        <v>3375.53</v>
      </c>
      <c r="J35" s="160">
        <v>3116.41</v>
      </c>
      <c r="K35" s="160">
        <v>2857.3</v>
      </c>
      <c r="L35" s="160">
        <v>2616.3</v>
      </c>
      <c r="M35" s="160">
        <v>1676.21</v>
      </c>
      <c r="N35" s="139"/>
      <c r="O35" s="84"/>
      <c r="P35" s="2"/>
      <c r="Q35" s="2"/>
      <c r="R35" s="2"/>
    </row>
    <row r="36" spans="1:18" ht="9.75" customHeight="1">
      <c r="A36" s="63"/>
      <c r="B36" s="22"/>
      <c r="C36" s="23"/>
      <c r="D36" s="145">
        <v>0</v>
      </c>
      <c r="E36" s="140"/>
      <c r="F36" s="90"/>
      <c r="G36" s="86">
        <f t="shared" si="0"/>
        <v>0</v>
      </c>
      <c r="H36" s="85"/>
      <c r="I36" s="85"/>
      <c r="J36" s="85"/>
      <c r="K36" s="85"/>
      <c r="L36" s="85"/>
      <c r="M36" s="85"/>
      <c r="N36" s="139"/>
      <c r="O36" s="84"/>
      <c r="P36" s="2"/>
      <c r="Q36" s="2"/>
      <c r="R36" s="2"/>
    </row>
    <row r="37" spans="1:18" ht="9.75" customHeight="1">
      <c r="A37" s="125"/>
      <c r="B37" s="175" t="s">
        <v>4</v>
      </c>
      <c r="C37" s="236"/>
      <c r="D37" s="148">
        <f>G36</f>
        <v>0</v>
      </c>
      <c r="E37" s="140">
        <f>IF(D37=0,0,G36*I41)</f>
        <v>0</v>
      </c>
      <c r="F37" s="126"/>
      <c r="G37" s="85"/>
      <c r="H37" s="85" t="s">
        <v>8</v>
      </c>
      <c r="I37" s="85">
        <v>1</v>
      </c>
      <c r="J37" s="85">
        <v>21</v>
      </c>
      <c r="K37" s="85">
        <v>41</v>
      </c>
      <c r="L37" s="85">
        <v>56</v>
      </c>
      <c r="M37" s="85">
        <v>66</v>
      </c>
      <c r="N37" s="139"/>
      <c r="O37" s="84"/>
      <c r="P37" s="2"/>
      <c r="Q37" s="2"/>
      <c r="R37" s="2"/>
    </row>
    <row r="38" spans="1:18" ht="9.75" customHeight="1">
      <c r="A38" s="117"/>
      <c r="B38" s="177"/>
      <c r="C38" s="225"/>
      <c r="D38" s="225"/>
      <c r="E38" s="226"/>
      <c r="F38" s="118"/>
      <c r="G38" s="85"/>
      <c r="H38" s="85">
        <v>0</v>
      </c>
      <c r="I38" s="85" t="e">
        <f>VLOOKUP($D$37,$H$9:$M$35,2)</f>
        <v>#N/A</v>
      </c>
      <c r="J38" s="85" t="e">
        <f>VLOOKUP($D$37,$H$9:$M$35,3)</f>
        <v>#N/A</v>
      </c>
      <c r="K38" s="85" t="e">
        <f>VLOOKUP($D$37,$H$9:$M$35,4)</f>
        <v>#N/A</v>
      </c>
      <c r="L38" s="85" t="e">
        <f>VLOOKUP($D$37,$H$9:$M$35,5)</f>
        <v>#N/A</v>
      </c>
      <c r="M38" s="85" t="e">
        <f>VLOOKUP($D$37,$H$9:$M$35,6)</f>
        <v>#N/A</v>
      </c>
      <c r="N38" s="139"/>
      <c r="O38" s="84"/>
      <c r="P38" s="2"/>
      <c r="Q38" s="2"/>
      <c r="R38" s="2"/>
    </row>
    <row r="39" spans="1:18" ht="9.75" customHeight="1">
      <c r="A39" s="125"/>
      <c r="B39" s="175" t="s">
        <v>0</v>
      </c>
      <c r="C39" s="236"/>
      <c r="D39" s="145">
        <v>0</v>
      </c>
      <c r="E39" s="150">
        <f>IF(D39=0,0,J41*D39)</f>
        <v>0</v>
      </c>
      <c r="F39" s="126"/>
      <c r="G39" s="85"/>
      <c r="H39" s="85">
        <v>0</v>
      </c>
      <c r="I39" s="85" t="e">
        <f>VLOOKUP($D$39,$H$9:$M$35,2)</f>
        <v>#N/A</v>
      </c>
      <c r="J39" s="85" t="e">
        <f>VLOOKUP($D$39,$H$9:$M$35,3)</f>
        <v>#N/A</v>
      </c>
      <c r="K39" s="85" t="e">
        <f>VLOOKUP($D$39,$H$9:$M$35,4)</f>
        <v>#N/A</v>
      </c>
      <c r="L39" s="85" t="e">
        <f>VLOOKUP($D$39,$H$9:$M$35,5)</f>
        <v>#N/A</v>
      </c>
      <c r="M39" s="85" t="e">
        <f>VLOOKUP($D$39,$H$9:$M$35,6)</f>
        <v>#N/A</v>
      </c>
      <c r="N39" s="139"/>
      <c r="O39" s="84"/>
      <c r="P39" s="2"/>
      <c r="Q39" s="2"/>
      <c r="R39" s="2"/>
    </row>
    <row r="40" spans="1:18" ht="9.75" customHeight="1">
      <c r="A40" s="125"/>
      <c r="B40" s="173" t="s">
        <v>14</v>
      </c>
      <c r="C40" s="224"/>
      <c r="D40" s="224"/>
      <c r="E40" s="141">
        <f>E37+E39</f>
        <v>0</v>
      </c>
      <c r="F40" s="126"/>
      <c r="G40" s="85"/>
      <c r="H40" s="85"/>
      <c r="I40" s="85"/>
      <c r="J40" s="85"/>
      <c r="K40" s="85"/>
      <c r="L40" s="85"/>
      <c r="M40" s="85"/>
      <c r="N40" s="139"/>
      <c r="O40" s="84"/>
      <c r="P40" s="2"/>
      <c r="Q40" s="2"/>
      <c r="R40" s="2"/>
    </row>
    <row r="41" spans="1:18" ht="8.25" customHeight="1" thickBot="1">
      <c r="A41" s="125"/>
      <c r="B41" s="8"/>
      <c r="C41" s="27" t="str">
        <f>IF(B1=FALSE," ","Perjuicio Económico 10%")</f>
        <v> </v>
      </c>
      <c r="D41" s="28" t="str">
        <f>IF(B$1=TRUE,0.1," 0")</f>
        <v> 0</v>
      </c>
      <c r="E41" s="140">
        <f>(E40*10/10)*D41</f>
        <v>0</v>
      </c>
      <c r="F41" s="126"/>
      <c r="G41" s="85"/>
      <c r="H41" s="85"/>
      <c r="I41" s="86" t="e">
        <f>HLOOKUP(D5,I37:M38,2)</f>
        <v>#N/A</v>
      </c>
      <c r="J41" s="86" t="e">
        <f>HLOOKUP(D5,I37:M39,3)</f>
        <v>#N/A</v>
      </c>
      <c r="K41" s="85"/>
      <c r="L41" s="85"/>
      <c r="M41" s="85"/>
      <c r="N41" s="139"/>
      <c r="O41" s="84"/>
      <c r="P41" s="2"/>
      <c r="Q41" s="2"/>
      <c r="R41" s="2"/>
    </row>
    <row r="42" spans="1:18" ht="9.75" customHeight="1" thickBot="1" thickTop="1">
      <c r="A42" s="120"/>
      <c r="B42" s="175" t="s">
        <v>26</v>
      </c>
      <c r="C42" s="176"/>
      <c r="D42" s="176"/>
      <c r="E42" s="142">
        <f>SUM(E37,E39,E41)</f>
        <v>0</v>
      </c>
      <c r="F42" s="124"/>
      <c r="G42" s="85"/>
      <c r="H42" s="85"/>
      <c r="I42" s="85"/>
      <c r="J42" s="85"/>
      <c r="K42" s="85"/>
      <c r="L42" s="85"/>
      <c r="M42" s="85"/>
      <c r="O42" s="84"/>
      <c r="P42" s="2"/>
      <c r="Q42" s="2"/>
      <c r="R42" s="2"/>
    </row>
    <row r="43" spans="1:18" ht="6.75" customHeight="1" thickBot="1" thickTop="1">
      <c r="A43" s="117"/>
      <c r="B43" s="177"/>
      <c r="C43" s="225"/>
      <c r="D43" s="225"/>
      <c r="E43" s="226"/>
      <c r="F43" s="118"/>
      <c r="G43" s="85"/>
      <c r="H43" s="85"/>
      <c r="I43" s="85"/>
      <c r="J43" s="85"/>
      <c r="K43" s="85"/>
      <c r="L43" s="85"/>
      <c r="M43" s="85"/>
      <c r="O43" s="84"/>
      <c r="P43" s="2"/>
      <c r="Q43" s="2"/>
      <c r="R43" s="2"/>
    </row>
    <row r="44" spans="1:18" ht="13.5" customHeight="1" thickBot="1" thickTop="1">
      <c r="A44" s="127"/>
      <c r="B44" s="180" t="s">
        <v>19</v>
      </c>
      <c r="C44" s="227"/>
      <c r="D44" s="227"/>
      <c r="E44" s="144">
        <f>+E15+E42</f>
        <v>0</v>
      </c>
      <c r="F44" s="128"/>
      <c r="G44" s="85"/>
      <c r="H44" s="85"/>
      <c r="I44" s="85"/>
      <c r="J44" s="85"/>
      <c r="K44" s="85"/>
      <c r="L44" s="85"/>
      <c r="M44" s="85"/>
      <c r="O44" s="84"/>
      <c r="P44" s="2"/>
      <c r="Q44" s="2"/>
      <c r="R44" s="2"/>
    </row>
    <row r="45" spans="1:18" ht="9.75" customHeight="1">
      <c r="A45" s="129"/>
      <c r="B45" s="130"/>
      <c r="C45" s="131"/>
      <c r="D45" s="131"/>
      <c r="E45" s="131"/>
      <c r="F45" s="132"/>
      <c r="G45" s="85"/>
      <c r="H45" s="139"/>
      <c r="I45" s="139"/>
      <c r="J45" s="139"/>
      <c r="K45" s="139"/>
      <c r="L45" s="139"/>
      <c r="M45" s="139"/>
      <c r="O45" s="84"/>
      <c r="P45" s="2"/>
      <c r="Q45" s="2"/>
      <c r="R45" s="2"/>
    </row>
    <row r="46" spans="1:18" ht="9.75" customHeight="1">
      <c r="A46" s="129"/>
      <c r="B46" s="237"/>
      <c r="C46" s="237"/>
      <c r="D46" s="237"/>
      <c r="E46" s="237"/>
      <c r="F46" s="132"/>
      <c r="G46" s="84"/>
      <c r="O46" s="84"/>
      <c r="P46" s="2"/>
      <c r="Q46" s="2"/>
      <c r="R46" s="2"/>
    </row>
    <row r="47" spans="1:18" ht="9.75" customHeight="1">
      <c r="A47" s="106"/>
      <c r="B47" s="133"/>
      <c r="C47" s="106"/>
      <c r="D47" s="106"/>
      <c r="E47" s="106"/>
      <c r="F47" s="106"/>
      <c r="G47" s="84"/>
      <c r="O47" s="84"/>
      <c r="P47" s="2"/>
      <c r="Q47" s="2"/>
      <c r="R47" s="2"/>
    </row>
    <row r="48" spans="1:18" ht="9.75" customHeight="1">
      <c r="A48" s="133"/>
      <c r="B48" s="233" t="s">
        <v>20</v>
      </c>
      <c r="C48" s="233"/>
      <c r="D48" s="233"/>
      <c r="E48" s="233"/>
      <c r="F48" s="133"/>
      <c r="G48" s="84"/>
      <c r="O48" s="84"/>
      <c r="P48" s="2"/>
      <c r="Q48" s="2"/>
      <c r="R48" s="2"/>
    </row>
    <row r="49" spans="1:18" ht="9.75" customHeight="1">
      <c r="A49" s="133"/>
      <c r="B49" s="233"/>
      <c r="C49" s="233"/>
      <c r="D49" s="233"/>
      <c r="E49" s="233"/>
      <c r="F49" s="133"/>
      <c r="G49" s="84"/>
      <c r="O49" s="84"/>
      <c r="P49" s="2"/>
      <c r="Q49" s="2"/>
      <c r="R49" s="2"/>
    </row>
    <row r="50" spans="1:18" ht="9.75" customHeight="1">
      <c r="A50" s="133"/>
      <c r="B50" s="233"/>
      <c r="C50" s="233"/>
      <c r="D50" s="233"/>
      <c r="E50" s="233"/>
      <c r="F50" s="133"/>
      <c r="G50" s="84"/>
      <c r="H50" s="84"/>
      <c r="I50" s="84"/>
      <c r="J50" s="84"/>
      <c r="K50" s="84"/>
      <c r="L50" s="84"/>
      <c r="M50" s="84"/>
      <c r="N50" s="84"/>
      <c r="O50" s="84"/>
      <c r="P50" s="2"/>
      <c r="Q50" s="2"/>
      <c r="R50" s="2"/>
    </row>
    <row r="51" spans="1:18" ht="9.75" customHeight="1">
      <c r="A51" s="133"/>
      <c r="B51" s="233"/>
      <c r="C51" s="233"/>
      <c r="D51" s="233"/>
      <c r="E51" s="233"/>
      <c r="F51" s="133"/>
      <c r="G51" s="84"/>
      <c r="H51" s="84"/>
      <c r="I51" s="84"/>
      <c r="J51" s="84"/>
      <c r="K51" s="84"/>
      <c r="L51" s="84"/>
      <c r="M51" s="84"/>
      <c r="N51" s="84"/>
      <c r="O51" s="84"/>
      <c r="P51" s="2"/>
      <c r="Q51" s="2"/>
      <c r="R51" s="2"/>
    </row>
    <row r="52" spans="1:18" ht="9.75" customHeight="1">
      <c r="A52" s="106"/>
      <c r="B52" s="233"/>
      <c r="C52" s="233"/>
      <c r="D52" s="233"/>
      <c r="E52" s="233"/>
      <c r="F52" s="106"/>
      <c r="G52" s="84"/>
      <c r="H52" s="84"/>
      <c r="I52" s="84"/>
      <c r="J52" s="84"/>
      <c r="K52" s="84"/>
      <c r="L52" s="84"/>
      <c r="M52" s="84"/>
      <c r="N52" s="84"/>
      <c r="O52" s="84"/>
      <c r="P52" s="2"/>
      <c r="Q52" s="2"/>
      <c r="R52" s="2"/>
    </row>
    <row r="53" spans="1:18" ht="9.75" customHeight="1">
      <c r="A53" s="106"/>
      <c r="B53" s="233"/>
      <c r="C53" s="233"/>
      <c r="D53" s="233"/>
      <c r="E53" s="233"/>
      <c r="F53" s="106"/>
      <c r="G53" s="84"/>
      <c r="H53" s="84"/>
      <c r="I53" s="84"/>
      <c r="J53" s="84"/>
      <c r="K53" s="84"/>
      <c r="L53" s="84"/>
      <c r="M53" s="84"/>
      <c r="N53" s="84"/>
      <c r="O53" s="84"/>
      <c r="P53" s="2"/>
      <c r="Q53" s="2"/>
      <c r="R53" s="2"/>
    </row>
    <row r="54" spans="1:18" ht="9.75" customHeight="1">
      <c r="A54" s="134"/>
      <c r="B54" s="233"/>
      <c r="C54" s="233"/>
      <c r="D54" s="233"/>
      <c r="E54" s="233"/>
      <c r="F54" s="106"/>
      <c r="G54" s="135"/>
      <c r="H54" s="84"/>
      <c r="I54" s="84"/>
      <c r="J54" s="84"/>
      <c r="K54" s="84"/>
      <c r="L54" s="84"/>
      <c r="M54" s="84"/>
      <c r="N54" s="84"/>
      <c r="O54" s="84"/>
      <c r="P54" s="2"/>
      <c r="Q54" s="2"/>
      <c r="R54" s="2"/>
    </row>
    <row r="55" spans="1:18" ht="9.75" customHeight="1">
      <c r="A55" s="134"/>
      <c r="B55" s="233"/>
      <c r="C55" s="233"/>
      <c r="D55" s="233"/>
      <c r="E55" s="233"/>
      <c r="F55" s="106"/>
      <c r="G55" s="135"/>
      <c r="H55" s="84"/>
      <c r="I55" s="84"/>
      <c r="J55" s="84"/>
      <c r="K55" s="84"/>
      <c r="L55" s="84"/>
      <c r="M55" s="84"/>
      <c r="N55" s="84"/>
      <c r="O55" s="84"/>
      <c r="P55" s="2"/>
      <c r="Q55" s="2"/>
      <c r="R55" s="2"/>
    </row>
    <row r="56" spans="1:18" ht="9.75" customHeight="1">
      <c r="A56" s="134"/>
      <c r="B56" s="233"/>
      <c r="C56" s="233"/>
      <c r="D56" s="233"/>
      <c r="E56" s="233"/>
      <c r="F56" s="106"/>
      <c r="G56" s="135"/>
      <c r="H56" s="84"/>
      <c r="I56" s="84"/>
      <c r="J56" s="84"/>
      <c r="K56" s="84"/>
      <c r="L56" s="84"/>
      <c r="M56" s="84"/>
      <c r="N56" s="84"/>
      <c r="O56" s="84"/>
      <c r="P56" s="2"/>
      <c r="Q56" s="2"/>
      <c r="R56" s="2"/>
    </row>
    <row r="57" spans="1:18" ht="9.75" customHeight="1">
      <c r="A57" s="136"/>
      <c r="B57" s="233"/>
      <c r="C57" s="233"/>
      <c r="D57" s="233"/>
      <c r="E57" s="233"/>
      <c r="F57" s="137"/>
      <c r="G57" s="137"/>
      <c r="H57" s="84"/>
      <c r="I57" s="84"/>
      <c r="J57" s="84"/>
      <c r="K57" s="84"/>
      <c r="L57" s="84"/>
      <c r="M57" s="84"/>
      <c r="N57" s="84"/>
      <c r="O57" s="84"/>
      <c r="P57" s="2"/>
      <c r="Q57" s="2"/>
      <c r="R57" s="2"/>
    </row>
    <row r="58" spans="1:18" ht="9.75" customHeight="1">
      <c r="A58" s="136"/>
      <c r="B58" s="233"/>
      <c r="C58" s="233"/>
      <c r="D58" s="233"/>
      <c r="E58" s="233"/>
      <c r="H58" s="84"/>
      <c r="I58" s="84"/>
      <c r="J58" s="84"/>
      <c r="K58" s="84"/>
      <c r="L58" s="84"/>
      <c r="M58" s="84"/>
      <c r="N58" s="84"/>
      <c r="O58" s="84"/>
      <c r="P58" s="2"/>
      <c r="Q58" s="2"/>
      <c r="R58" s="2"/>
    </row>
    <row r="59" spans="1:18" ht="9.75" customHeight="1">
      <c r="A59" s="136"/>
      <c r="H59" s="84"/>
      <c r="I59" s="84"/>
      <c r="J59" s="84"/>
      <c r="K59" s="84"/>
      <c r="L59" s="84"/>
      <c r="M59" s="84"/>
      <c r="N59" s="84"/>
      <c r="O59" s="84"/>
      <c r="P59" s="2"/>
      <c r="Q59" s="2"/>
      <c r="R59" s="2"/>
    </row>
    <row r="60" spans="1:18" ht="9.75" customHeight="1">
      <c r="A60" s="136"/>
      <c r="H60" s="84"/>
      <c r="I60" s="84"/>
      <c r="J60" s="84"/>
      <c r="K60" s="84"/>
      <c r="L60" s="84"/>
      <c r="M60" s="84"/>
      <c r="N60" s="84"/>
      <c r="O60" s="84"/>
      <c r="P60" s="2"/>
      <c r="Q60" s="2"/>
      <c r="R60" s="2"/>
    </row>
    <row r="61" spans="1:18" ht="9.75" customHeight="1">
      <c r="A61" s="136"/>
      <c r="H61" s="84"/>
      <c r="I61" s="84"/>
      <c r="J61" s="84"/>
      <c r="K61" s="84"/>
      <c r="L61" s="84"/>
      <c r="M61" s="84"/>
      <c r="N61" s="84"/>
      <c r="O61" s="84"/>
      <c r="P61" s="2"/>
      <c r="Q61" s="2"/>
      <c r="R61" s="2"/>
    </row>
    <row r="62" spans="1:18" ht="9.75" customHeight="1">
      <c r="A62" s="2"/>
      <c r="H62" s="84"/>
      <c r="I62" s="84"/>
      <c r="J62" s="84"/>
      <c r="K62" s="84"/>
      <c r="L62" s="84"/>
      <c r="M62" s="84"/>
      <c r="N62" s="84"/>
      <c r="O62" s="84"/>
      <c r="P62" s="2"/>
      <c r="Q62" s="2"/>
      <c r="R62" s="2"/>
    </row>
    <row r="63" spans="8:15" ht="9.75" customHeight="1">
      <c r="H63" s="84"/>
      <c r="I63" s="138"/>
      <c r="J63" s="138"/>
      <c r="K63" s="138"/>
      <c r="L63" s="138"/>
      <c r="M63" s="138"/>
      <c r="N63" s="138"/>
      <c r="O63" s="138"/>
    </row>
    <row r="64" spans="8:15" ht="12.75">
      <c r="H64" s="84"/>
      <c r="I64" s="138"/>
      <c r="J64" s="138"/>
      <c r="K64" s="138"/>
      <c r="L64" s="138"/>
      <c r="M64" s="138"/>
      <c r="N64" s="138"/>
      <c r="O64" s="138"/>
    </row>
    <row r="65" spans="8:15" ht="12.75">
      <c r="H65" s="84"/>
      <c r="I65" s="138"/>
      <c r="J65" s="138"/>
      <c r="K65" s="138"/>
      <c r="L65" s="138"/>
      <c r="M65" s="138"/>
      <c r="N65" s="138"/>
      <c r="O65" s="138"/>
    </row>
    <row r="66" spans="8:15" ht="12.75">
      <c r="H66" s="84"/>
      <c r="I66" s="138"/>
      <c r="J66" s="138"/>
      <c r="K66" s="138"/>
      <c r="L66" s="138"/>
      <c r="M66" s="138"/>
      <c r="N66" s="138"/>
      <c r="O66" s="138"/>
    </row>
    <row r="67" ht="12.75">
      <c r="H67" s="84"/>
    </row>
    <row r="68" ht="12.75">
      <c r="H68" s="84"/>
    </row>
    <row r="69" ht="12.75">
      <c r="H69" s="84"/>
    </row>
    <row r="70" ht="12.75">
      <c r="H70" s="84"/>
    </row>
    <row r="71" ht="12.75">
      <c r="H71" s="84"/>
    </row>
    <row r="72" ht="12.75">
      <c r="H72" s="84"/>
    </row>
    <row r="73" ht="12.75">
      <c r="H73" s="84"/>
    </row>
    <row r="74" ht="12.75">
      <c r="H74" s="84"/>
    </row>
    <row r="75" ht="12.75">
      <c r="H75" s="84"/>
    </row>
    <row r="76" ht="12.75">
      <c r="H76" s="84"/>
    </row>
    <row r="77" ht="12.75">
      <c r="H77" s="84"/>
    </row>
    <row r="78" ht="12.75">
      <c r="H78" s="84"/>
    </row>
    <row r="79" ht="12.75">
      <c r="H79" s="84"/>
    </row>
    <row r="80" ht="12.75">
      <c r="H80" s="84"/>
    </row>
    <row r="81" ht="12.75">
      <c r="H81" s="84"/>
    </row>
    <row r="82" ht="12.75">
      <c r="H82" s="84"/>
    </row>
    <row r="83" ht="12.75">
      <c r="H83" s="84"/>
    </row>
    <row r="84" ht="12.75">
      <c r="H84" s="84"/>
    </row>
    <row r="85" ht="12.75">
      <c r="H85" s="84"/>
    </row>
    <row r="86" ht="12.75">
      <c r="H86" s="84"/>
    </row>
    <row r="87" ht="12.75">
      <c r="H87" s="84"/>
    </row>
    <row r="88" ht="12.75">
      <c r="H88" s="84"/>
    </row>
    <row r="89" ht="12.75">
      <c r="H89" s="84"/>
    </row>
    <row r="90" ht="12.75">
      <c r="H90" s="84"/>
    </row>
    <row r="91" ht="12.75">
      <c r="H91" s="84"/>
    </row>
    <row r="92" ht="12.75">
      <c r="H92" s="84"/>
    </row>
    <row r="93" ht="12.75">
      <c r="H93" s="84"/>
    </row>
  </sheetData>
  <sheetProtection password="8009" sheet="1"/>
  <mergeCells count="26">
    <mergeCell ref="B46:E46"/>
    <mergeCell ref="B48:E58"/>
    <mergeCell ref="B38:E38"/>
    <mergeCell ref="B39:C39"/>
    <mergeCell ref="B40:D40"/>
    <mergeCell ref="B42:D42"/>
    <mergeCell ref="B43:E43"/>
    <mergeCell ref="B44:D44"/>
    <mergeCell ref="B14:D14"/>
    <mergeCell ref="B15:D15"/>
    <mergeCell ref="B16:E16"/>
    <mergeCell ref="B17:E17"/>
    <mergeCell ref="B18:E18"/>
    <mergeCell ref="B37:C37"/>
    <mergeCell ref="B8:E8"/>
    <mergeCell ref="B9:C9"/>
    <mergeCell ref="B10:C10"/>
    <mergeCell ref="B11:C11"/>
    <mergeCell ref="B12:C12"/>
    <mergeCell ref="B13:C13"/>
    <mergeCell ref="B1:C1"/>
    <mergeCell ref="D1:E1"/>
    <mergeCell ref="B2:E2"/>
    <mergeCell ref="B3:E3"/>
    <mergeCell ref="B6:D6"/>
    <mergeCell ref="B7:E7"/>
  </mergeCells>
  <dataValidations count="12">
    <dataValidation type="whole" allowBlank="1" showInputMessage="1" showErrorMessage="1" promptTitle="Introducir Perjuicio estético" prompt="Introducir Puntos Perjuicio estético" sqref="D39">
      <formula1>0</formula1>
      <formula2>9999999</formula2>
    </dataValidation>
    <dataValidation type="whole" allowBlank="1" showInputMessage="1" showErrorMessage="1" promptTitle="Introducir días No Impeditivos ." prompt="Días de Baja no impeditivos" sqref="D12">
      <formula1>0</formula1>
      <formula2>9999999</formula2>
    </dataValidation>
    <dataValidation type="whole" allowBlank="1" showInputMessage="1" showErrorMessage="1" promptTitle="Introducir los días Impeditivos." prompt="Definición: Pulsar sobre Días Impeditivos " sqref="D11">
      <formula1>0</formula1>
      <formula2>9999999</formula2>
    </dataValidation>
    <dataValidation type="whole" allowBlank="1" showInputMessage="1" showErrorMessage="1" promptTitle="Introducir días Hospitalización" prompt="Los días de Estancia Hospitalaria" sqref="D10">
      <formula1>0</formula1>
      <formula2>9999999</formula2>
    </dataValidation>
    <dataValidation type="whole" allowBlank="1" showInputMessage="1" showErrorMessage="1" promptTitle="Introducción Edad Perjudicado" prompt="Introducir la edad del Perjudicado" errorTitle="Sólo número entero" sqref="D5">
      <formula1>0</formula1>
      <formula2>150</formula2>
    </dataValidation>
    <dataValidation allowBlank="1" showInputMessage="1" showErrorMessage="1" promptTitle="Introducción Nombre Perjudicado" prompt="Introducir si se desa Nombre Perjudicado" sqref="C5"/>
    <dataValidation allowBlank="1" showInputMessage="1" showErrorMessage="1" promptTitle="Formato de la Fecha del Alta." prompt="Rectificar la fecha con mismo formato" errorTitle="Verificar formato fecha e inicio" error="De 08/11/1995 al 31/12/2005" sqref="B5"/>
    <dataValidation allowBlank="1" showInputMessage="1" showErrorMessage="1" promptTitle="Introducir Descripción Secuela" prompt="Si desea descripción de la Secuela" sqref="C20"/>
    <dataValidation allowBlank="1" showInputMessage="1" showErrorMessage="1" promptTitle="Introducción del Código Secuela" prompt="Introducir si se desa Código de Secuela" sqref="B20"/>
    <dataValidation type="whole" allowBlank="1" showInputMessage="1" showErrorMessage="1" promptTitle="MUY IMPORTANTE: Ordenamiento" prompt="Para una ponderación correcta, los puntos de secuela, deben ordenarse de mayor a menor, introduciendo primero los puntos de la secuela mayor." sqref="D20">
      <formula1>0</formula1>
      <formula2>999999</formula2>
    </dataValidation>
    <dataValidation allowBlank="1" showInputMessage="1" showErrorMessage="1" promptTitle="Se entiende por &quot;Día Impeditivo&quot;" prompt="Aquel en que la víctima está incapacitada para desarrollar su ocupación o actividad habitual." sqref="B11:C11"/>
    <dataValidation allowBlank="1" showInputMessage="1" showErrorMessage="1" promptTitle="Formato Fecha del Accidente" prompt="Rectificar la fecha con mismo formato" errorTitle="Verificar formato fecha e inicio" error="De 08/11/1995 al 31/12/2005" sqref="E5"/>
  </dataValidation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R93"/>
  <sheetViews>
    <sheetView showZeros="0" zoomScale="130" zoomScaleNormal="130" zoomScalePageLayoutView="0" workbookViewId="0" topLeftCell="A1">
      <selection activeCell="C20" sqref="C20"/>
    </sheetView>
  </sheetViews>
  <sheetFormatPr defaultColWidth="11.421875" defaultRowHeight="12.75"/>
  <cols>
    <col min="1" max="1" width="11.421875" style="107" customWidth="1"/>
    <col min="2" max="2" width="13.28125" style="107" customWidth="1"/>
    <col min="3" max="3" width="50.28125" style="107" customWidth="1"/>
    <col min="4" max="4" width="7.421875" style="107" customWidth="1"/>
    <col min="5" max="5" width="14.421875" style="107" customWidth="1"/>
    <col min="6" max="16384" width="11.421875" style="107" customWidth="1"/>
  </cols>
  <sheetData>
    <row r="1" spans="1:18" ht="13.5" thickBot="1">
      <c r="A1" s="105"/>
      <c r="B1" s="203" t="b">
        <f>IF(D5&gt;15,"Perjuicio económico"," ")=IF(D5&lt;65,"Perjuicio económico"," ")</f>
        <v>0</v>
      </c>
      <c r="C1" s="218"/>
      <c r="D1" s="205" t="str">
        <f>IF(B$1=TRUE,0.1," 0")</f>
        <v> 0</v>
      </c>
      <c r="E1" s="219"/>
      <c r="F1" s="106"/>
      <c r="G1" s="84"/>
      <c r="H1" s="100"/>
      <c r="I1" s="100"/>
      <c r="J1" s="100"/>
      <c r="K1" s="100"/>
      <c r="L1" s="100"/>
      <c r="M1" s="100"/>
      <c r="N1" s="84"/>
      <c r="O1" s="84"/>
      <c r="P1" s="2"/>
      <c r="Q1" s="2"/>
      <c r="R1" s="2"/>
    </row>
    <row r="2" spans="1:18" ht="12.75">
      <c r="A2" s="108"/>
      <c r="B2" s="255" t="s">
        <v>25</v>
      </c>
      <c r="C2" s="256"/>
      <c r="D2" s="256"/>
      <c r="E2" s="257"/>
      <c r="F2" s="109"/>
      <c r="G2" s="84"/>
      <c r="H2" s="100"/>
      <c r="I2" s="100"/>
      <c r="J2" s="100"/>
      <c r="K2" s="100"/>
      <c r="L2" s="100"/>
      <c r="M2" s="100"/>
      <c r="N2" s="84"/>
      <c r="O2" s="84"/>
      <c r="P2" s="2"/>
      <c r="Q2" s="2"/>
      <c r="R2" s="2"/>
    </row>
    <row r="3" spans="1:18" ht="9.75" customHeight="1">
      <c r="A3" s="63"/>
      <c r="B3" s="177"/>
      <c r="C3" s="210"/>
      <c r="D3" s="210"/>
      <c r="E3" s="211"/>
      <c r="F3" s="90"/>
      <c r="G3" s="84"/>
      <c r="H3" s="100"/>
      <c r="I3" s="100"/>
      <c r="J3" s="100"/>
      <c r="K3" s="100"/>
      <c r="L3" s="100"/>
      <c r="M3" s="100"/>
      <c r="N3" s="84"/>
      <c r="O3" s="84"/>
      <c r="P3" s="2"/>
      <c r="Q3" s="2"/>
      <c r="R3" s="2"/>
    </row>
    <row r="4" spans="1:18" ht="9.75" customHeight="1">
      <c r="A4" s="64"/>
      <c r="B4" s="164" t="s">
        <v>6</v>
      </c>
      <c r="C4" s="165" t="s">
        <v>7</v>
      </c>
      <c r="D4" s="165" t="s">
        <v>8</v>
      </c>
      <c r="E4" s="166" t="s">
        <v>5</v>
      </c>
      <c r="F4" s="64"/>
      <c r="G4" s="110"/>
      <c r="H4" s="100"/>
      <c r="I4" s="100"/>
      <c r="J4" s="100"/>
      <c r="K4" s="100"/>
      <c r="L4" s="100"/>
      <c r="M4" s="100"/>
      <c r="N4" s="84"/>
      <c r="O4" s="84"/>
      <c r="P4" s="2"/>
      <c r="Q4" s="2"/>
      <c r="R4" s="2"/>
    </row>
    <row r="5" spans="1:18" ht="9.75" customHeight="1">
      <c r="A5" s="111"/>
      <c r="B5" s="59">
        <v>41275</v>
      </c>
      <c r="C5" s="23"/>
      <c r="D5" s="145">
        <v>0</v>
      </c>
      <c r="E5" s="60">
        <v>41275</v>
      </c>
      <c r="F5" s="112"/>
      <c r="G5" s="113"/>
      <c r="H5" s="100"/>
      <c r="I5" s="100"/>
      <c r="J5" s="100"/>
      <c r="K5" s="100"/>
      <c r="L5" s="100"/>
      <c r="M5" s="100"/>
      <c r="N5" s="84"/>
      <c r="O5" s="84"/>
      <c r="P5" s="2"/>
      <c r="Q5" s="2"/>
      <c r="R5" s="2"/>
    </row>
    <row r="6" spans="1:18" ht="9.75" customHeight="1">
      <c r="A6" s="66"/>
      <c r="B6" s="253" t="s">
        <v>13</v>
      </c>
      <c r="C6" s="254"/>
      <c r="D6" s="254"/>
      <c r="E6" s="114" t="str">
        <f>IF(B5-E5+1&lt;1.1," ",B5-E5+1)</f>
        <v> </v>
      </c>
      <c r="F6" s="84"/>
      <c r="G6" s="103"/>
      <c r="H6" s="103"/>
      <c r="I6" s="85"/>
      <c r="J6" s="85"/>
      <c r="K6" s="85"/>
      <c r="L6" s="85"/>
      <c r="M6" s="85"/>
      <c r="N6" s="84"/>
      <c r="O6" s="84"/>
      <c r="P6" s="2"/>
      <c r="Q6" s="2"/>
      <c r="R6" s="2"/>
    </row>
    <row r="7" spans="1:18" ht="9.75" customHeight="1">
      <c r="A7" s="116"/>
      <c r="B7" s="258" t="s">
        <v>9</v>
      </c>
      <c r="C7" s="259"/>
      <c r="D7" s="259"/>
      <c r="E7" s="260"/>
      <c r="F7" s="116"/>
      <c r="G7" s="102"/>
      <c r="H7" s="85" t="s">
        <v>1</v>
      </c>
      <c r="I7" s="85"/>
      <c r="J7" s="85"/>
      <c r="K7" s="85"/>
      <c r="L7" s="85"/>
      <c r="M7" s="85"/>
      <c r="N7" s="100"/>
      <c r="O7" s="84"/>
      <c r="P7" s="2"/>
      <c r="Q7" s="2"/>
      <c r="R7" s="2"/>
    </row>
    <row r="8" spans="1:18" ht="9.75" customHeight="1">
      <c r="A8" s="117"/>
      <c r="B8" s="191"/>
      <c r="C8" s="228"/>
      <c r="D8" s="228"/>
      <c r="E8" s="229"/>
      <c r="F8" s="118"/>
      <c r="G8" s="102"/>
      <c r="H8" s="85"/>
      <c r="I8" s="85"/>
      <c r="J8" s="85"/>
      <c r="K8" s="85"/>
      <c r="L8" s="85"/>
      <c r="M8" s="85"/>
      <c r="N8" s="100"/>
      <c r="O8" s="84"/>
      <c r="P8" s="2"/>
      <c r="Q8" s="2"/>
      <c r="R8" s="2"/>
    </row>
    <row r="9" spans="1:18" ht="9.75" customHeight="1">
      <c r="A9" s="119"/>
      <c r="B9" s="251" t="s">
        <v>15</v>
      </c>
      <c r="C9" s="252"/>
      <c r="D9" s="165" t="s">
        <v>10</v>
      </c>
      <c r="E9" s="166" t="s">
        <v>11</v>
      </c>
      <c r="F9" s="64"/>
      <c r="G9" s="85"/>
      <c r="H9" s="85">
        <v>1</v>
      </c>
      <c r="I9" s="162" t="s">
        <v>27</v>
      </c>
      <c r="J9" s="162" t="s">
        <v>54</v>
      </c>
      <c r="K9" s="162" t="s">
        <v>81</v>
      </c>
      <c r="L9" s="162" t="s">
        <v>108</v>
      </c>
      <c r="M9" s="162" t="s">
        <v>135</v>
      </c>
      <c r="N9" s="161"/>
      <c r="O9" s="84"/>
      <c r="P9" s="2"/>
      <c r="Q9" s="2"/>
      <c r="R9" s="2"/>
    </row>
    <row r="10" spans="1:18" ht="9.75" customHeight="1">
      <c r="A10" s="63"/>
      <c r="B10" s="191" t="s">
        <v>23</v>
      </c>
      <c r="C10" s="192"/>
      <c r="D10" s="145">
        <v>0</v>
      </c>
      <c r="E10" s="14">
        <f>+D10*71.63</f>
        <v>0</v>
      </c>
      <c r="F10" s="90"/>
      <c r="G10" s="85"/>
      <c r="H10" s="85">
        <v>2</v>
      </c>
      <c r="I10" s="162" t="s">
        <v>28</v>
      </c>
      <c r="J10" s="162" t="s">
        <v>55</v>
      </c>
      <c r="K10" s="162" t="s">
        <v>82</v>
      </c>
      <c r="L10" s="162" t="s">
        <v>109</v>
      </c>
      <c r="M10" s="162" t="s">
        <v>136</v>
      </c>
      <c r="N10" s="161"/>
      <c r="O10" s="84"/>
      <c r="P10" s="2"/>
      <c r="Q10" s="2"/>
      <c r="R10" s="2"/>
    </row>
    <row r="11" spans="1:18" ht="9.75" customHeight="1">
      <c r="A11" s="63"/>
      <c r="B11" s="191" t="s">
        <v>22</v>
      </c>
      <c r="C11" s="192"/>
      <c r="D11" s="145">
        <v>0</v>
      </c>
      <c r="E11" s="14">
        <f>+D11*58.24</f>
        <v>0</v>
      </c>
      <c r="F11" s="90"/>
      <c r="G11" s="85"/>
      <c r="H11" s="85">
        <v>3</v>
      </c>
      <c r="I11" s="162" t="s">
        <v>29</v>
      </c>
      <c r="J11" s="162" t="s">
        <v>56</v>
      </c>
      <c r="K11" s="162" t="s">
        <v>83</v>
      </c>
      <c r="L11" s="162" t="s">
        <v>110</v>
      </c>
      <c r="M11" s="162" t="s">
        <v>137</v>
      </c>
      <c r="N11" s="161"/>
      <c r="O11" s="84"/>
      <c r="P11" s="2"/>
      <c r="Q11" s="2"/>
      <c r="R11" s="2"/>
    </row>
    <row r="12" spans="1:18" ht="9.75" customHeight="1">
      <c r="A12" s="63"/>
      <c r="B12" s="191" t="s">
        <v>24</v>
      </c>
      <c r="C12" s="192"/>
      <c r="D12" s="145">
        <v>0</v>
      </c>
      <c r="E12" s="14">
        <f>+D12*31.34</f>
        <v>0</v>
      </c>
      <c r="F12" s="90"/>
      <c r="G12" s="85"/>
      <c r="H12" s="85">
        <v>4</v>
      </c>
      <c r="I12" s="162" t="s">
        <v>30</v>
      </c>
      <c r="J12" s="162" t="s">
        <v>57</v>
      </c>
      <c r="K12" s="162" t="s">
        <v>84</v>
      </c>
      <c r="L12" s="162" t="s">
        <v>111</v>
      </c>
      <c r="M12" s="162" t="s">
        <v>138</v>
      </c>
      <c r="N12" s="161"/>
      <c r="O12" s="84"/>
      <c r="P12" s="2"/>
      <c r="Q12" s="2"/>
      <c r="R12" s="2"/>
    </row>
    <row r="13" spans="1:18" ht="9.75" customHeight="1">
      <c r="A13" s="120"/>
      <c r="B13" s="253" t="s">
        <v>21</v>
      </c>
      <c r="C13" s="254"/>
      <c r="D13" s="146">
        <f>SUM(D10:D12)</f>
        <v>0</v>
      </c>
      <c r="E13" s="156">
        <f>SUM(E10:E12)</f>
        <v>0</v>
      </c>
      <c r="F13" s="121"/>
      <c r="G13" s="85"/>
      <c r="H13" s="85">
        <v>5</v>
      </c>
      <c r="I13" s="162" t="s">
        <v>31</v>
      </c>
      <c r="J13" s="162" t="s">
        <v>58</v>
      </c>
      <c r="K13" s="162" t="s">
        <v>85</v>
      </c>
      <c r="L13" s="162" t="s">
        <v>112</v>
      </c>
      <c r="M13" s="162" t="s">
        <v>139</v>
      </c>
      <c r="N13" s="161"/>
      <c r="O13" s="84"/>
      <c r="P13" s="2"/>
      <c r="Q13" s="2"/>
      <c r="R13" s="2"/>
    </row>
    <row r="14" spans="1:18" ht="8.25" customHeight="1" thickBot="1">
      <c r="A14" s="122"/>
      <c r="B14" s="215" t="str">
        <f>IF(B1=FALSE," ","Perjuicio Económico del 10%")</f>
        <v> </v>
      </c>
      <c r="C14" s="230"/>
      <c r="D14" s="230"/>
      <c r="E14" s="157">
        <f>E13*D1</f>
        <v>0</v>
      </c>
      <c r="F14" s="123"/>
      <c r="G14" s="85"/>
      <c r="H14" s="85">
        <v>6</v>
      </c>
      <c r="I14" s="162" t="s">
        <v>32</v>
      </c>
      <c r="J14" s="162" t="s">
        <v>59</v>
      </c>
      <c r="K14" s="162" t="s">
        <v>86</v>
      </c>
      <c r="L14" s="162" t="s">
        <v>113</v>
      </c>
      <c r="M14" s="162" t="s">
        <v>140</v>
      </c>
      <c r="N14" s="161"/>
      <c r="O14" s="84"/>
      <c r="P14" s="2"/>
      <c r="Q14" s="2"/>
      <c r="R14" s="2"/>
    </row>
    <row r="15" spans="1:18" ht="12" customHeight="1" thickBot="1" thickTop="1">
      <c r="A15" s="120"/>
      <c r="B15" s="240" t="s">
        <v>17</v>
      </c>
      <c r="C15" s="247"/>
      <c r="D15" s="247"/>
      <c r="E15" s="158">
        <f>E13+E14</f>
        <v>0</v>
      </c>
      <c r="F15" s="124"/>
      <c r="G15" s="85"/>
      <c r="H15" s="85">
        <v>7</v>
      </c>
      <c r="I15" s="162" t="s">
        <v>33</v>
      </c>
      <c r="J15" s="162" t="s">
        <v>60</v>
      </c>
      <c r="K15" s="162" t="s">
        <v>87</v>
      </c>
      <c r="L15" s="162" t="s">
        <v>114</v>
      </c>
      <c r="M15" s="162" t="s">
        <v>141</v>
      </c>
      <c r="N15" s="161"/>
      <c r="O15" s="84"/>
      <c r="P15" s="2"/>
      <c r="Q15" s="2"/>
      <c r="R15" s="2"/>
    </row>
    <row r="16" spans="1:18" ht="9.75" customHeight="1" thickTop="1">
      <c r="A16" s="117"/>
      <c r="B16" s="177"/>
      <c r="C16" s="225"/>
      <c r="D16" s="225"/>
      <c r="E16" s="226"/>
      <c r="F16" s="118"/>
      <c r="G16" s="85"/>
      <c r="H16" s="85">
        <v>8</v>
      </c>
      <c r="I16" s="162" t="s">
        <v>34</v>
      </c>
      <c r="J16" s="162" t="s">
        <v>61</v>
      </c>
      <c r="K16" s="162" t="s">
        <v>88</v>
      </c>
      <c r="L16" s="162" t="s">
        <v>115</v>
      </c>
      <c r="M16" s="162" t="s">
        <v>142</v>
      </c>
      <c r="N16" s="161"/>
      <c r="O16" s="84"/>
      <c r="P16" s="2"/>
      <c r="Q16" s="2"/>
      <c r="R16" s="2"/>
    </row>
    <row r="17" spans="1:18" ht="9.75" customHeight="1">
      <c r="A17" s="116"/>
      <c r="B17" s="248" t="s">
        <v>16</v>
      </c>
      <c r="C17" s="249"/>
      <c r="D17" s="249"/>
      <c r="E17" s="250"/>
      <c r="F17" s="116"/>
      <c r="G17" s="85"/>
      <c r="H17" s="85">
        <v>9</v>
      </c>
      <c r="I17" s="162" t="s">
        <v>35</v>
      </c>
      <c r="J17" s="162" t="s">
        <v>62</v>
      </c>
      <c r="K17" s="162" t="s">
        <v>89</v>
      </c>
      <c r="L17" s="162" t="s">
        <v>116</v>
      </c>
      <c r="M17" s="162" t="s">
        <v>143</v>
      </c>
      <c r="N17" s="161"/>
      <c r="O17" s="84"/>
      <c r="P17" s="2"/>
      <c r="Q17" s="2"/>
      <c r="R17" s="2"/>
    </row>
    <row r="18" spans="1:18" ht="9.75" customHeight="1">
      <c r="A18" s="117"/>
      <c r="B18" s="182"/>
      <c r="C18" s="234"/>
      <c r="D18" s="234"/>
      <c r="E18" s="235"/>
      <c r="F18" s="118"/>
      <c r="G18" s="85"/>
      <c r="H18" s="85">
        <v>10</v>
      </c>
      <c r="I18" s="162" t="s">
        <v>36</v>
      </c>
      <c r="J18" s="162" t="s">
        <v>63</v>
      </c>
      <c r="K18" s="162" t="s">
        <v>90</v>
      </c>
      <c r="L18" s="162" t="s">
        <v>117</v>
      </c>
      <c r="M18" s="162" t="s">
        <v>144</v>
      </c>
      <c r="N18" s="161"/>
      <c r="O18" s="84"/>
      <c r="P18" s="2"/>
      <c r="Q18" s="2"/>
      <c r="R18" s="2"/>
    </row>
    <row r="19" spans="1:18" ht="9.75" customHeight="1">
      <c r="A19" s="64"/>
      <c r="B19" s="164" t="s">
        <v>3</v>
      </c>
      <c r="C19" s="165" t="s">
        <v>2</v>
      </c>
      <c r="D19" s="165" t="s">
        <v>1</v>
      </c>
      <c r="E19" s="166" t="s">
        <v>11</v>
      </c>
      <c r="F19" s="64"/>
      <c r="G19" s="85"/>
      <c r="H19" s="85">
        <v>15</v>
      </c>
      <c r="I19" s="162" t="s">
        <v>37</v>
      </c>
      <c r="J19" s="162" t="s">
        <v>64</v>
      </c>
      <c r="K19" s="162" t="s">
        <v>91</v>
      </c>
      <c r="L19" s="162" t="s">
        <v>118</v>
      </c>
      <c r="M19" s="162" t="s">
        <v>145</v>
      </c>
      <c r="N19" s="161"/>
      <c r="O19" s="84"/>
      <c r="P19" s="2"/>
      <c r="Q19" s="2"/>
      <c r="R19" s="2"/>
    </row>
    <row r="20" spans="1:18" ht="9.75" customHeight="1">
      <c r="A20" s="117"/>
      <c r="B20" s="19"/>
      <c r="C20" s="151"/>
      <c r="D20" s="147">
        <v>0</v>
      </c>
      <c r="E20" s="143"/>
      <c r="F20" s="118"/>
      <c r="G20" s="86">
        <f>D20</f>
        <v>0</v>
      </c>
      <c r="H20" s="85">
        <v>20</v>
      </c>
      <c r="I20" s="162" t="s">
        <v>38</v>
      </c>
      <c r="J20" s="162" t="s">
        <v>65</v>
      </c>
      <c r="K20" s="162" t="s">
        <v>92</v>
      </c>
      <c r="L20" s="162" t="s">
        <v>119</v>
      </c>
      <c r="M20" s="162" t="s">
        <v>146</v>
      </c>
      <c r="N20" s="161"/>
      <c r="O20" s="84"/>
      <c r="P20" s="2"/>
      <c r="Q20" s="2"/>
      <c r="R20" s="2"/>
    </row>
    <row r="21" spans="1:18" ht="9.75" customHeight="1">
      <c r="A21" s="63"/>
      <c r="B21" s="22"/>
      <c r="C21" s="23"/>
      <c r="D21" s="145">
        <v>0</v>
      </c>
      <c r="E21" s="140"/>
      <c r="F21" s="90"/>
      <c r="G21" s="86">
        <f aca="true" t="shared" si="0" ref="G21:G36">ROUNDUP((100-G20)*D21/100+G20,0)</f>
        <v>0</v>
      </c>
      <c r="H21" s="85">
        <v>25</v>
      </c>
      <c r="I21" s="162" t="s">
        <v>39</v>
      </c>
      <c r="J21" s="162" t="s">
        <v>66</v>
      </c>
      <c r="K21" s="162" t="s">
        <v>93</v>
      </c>
      <c r="L21" s="162" t="s">
        <v>120</v>
      </c>
      <c r="M21" s="162" t="s">
        <v>147</v>
      </c>
      <c r="N21" s="161"/>
      <c r="O21" s="84"/>
      <c r="P21" s="2"/>
      <c r="Q21" s="2"/>
      <c r="R21" s="2"/>
    </row>
    <row r="22" spans="1:18" ht="9.75" customHeight="1">
      <c r="A22" s="63"/>
      <c r="B22" s="22"/>
      <c r="C22" s="23"/>
      <c r="D22" s="145">
        <v>0</v>
      </c>
      <c r="E22" s="140"/>
      <c r="F22" s="90"/>
      <c r="G22" s="86">
        <f t="shared" si="0"/>
        <v>0</v>
      </c>
      <c r="H22" s="85">
        <v>30</v>
      </c>
      <c r="I22" s="162" t="s">
        <v>40</v>
      </c>
      <c r="J22" s="162" t="s">
        <v>67</v>
      </c>
      <c r="K22" s="162" t="s">
        <v>94</v>
      </c>
      <c r="L22" s="162" t="s">
        <v>121</v>
      </c>
      <c r="M22" s="162" t="s">
        <v>148</v>
      </c>
      <c r="N22" s="161"/>
      <c r="O22" s="84"/>
      <c r="P22" s="2"/>
      <c r="Q22" s="2"/>
      <c r="R22" s="2"/>
    </row>
    <row r="23" spans="1:18" ht="9.75" customHeight="1">
      <c r="A23" s="63"/>
      <c r="B23" s="22"/>
      <c r="C23" s="23"/>
      <c r="D23" s="145">
        <v>0</v>
      </c>
      <c r="E23" s="140"/>
      <c r="F23" s="90"/>
      <c r="G23" s="86">
        <f t="shared" si="0"/>
        <v>0</v>
      </c>
      <c r="H23" s="85">
        <v>35</v>
      </c>
      <c r="I23" s="162" t="s">
        <v>41</v>
      </c>
      <c r="J23" s="162" t="s">
        <v>68</v>
      </c>
      <c r="K23" s="162" t="s">
        <v>95</v>
      </c>
      <c r="L23" s="162" t="s">
        <v>122</v>
      </c>
      <c r="M23" s="162" t="s">
        <v>149</v>
      </c>
      <c r="N23" s="161"/>
      <c r="O23" s="84"/>
      <c r="P23" s="2"/>
      <c r="Q23" s="2"/>
      <c r="R23" s="2"/>
    </row>
    <row r="24" spans="1:18" ht="9.75" customHeight="1">
      <c r="A24" s="63"/>
      <c r="B24" s="22"/>
      <c r="C24" s="23"/>
      <c r="D24" s="145">
        <v>0</v>
      </c>
      <c r="E24" s="140"/>
      <c r="F24" s="90"/>
      <c r="G24" s="86">
        <f t="shared" si="0"/>
        <v>0</v>
      </c>
      <c r="H24" s="85">
        <v>40</v>
      </c>
      <c r="I24" s="162" t="s">
        <v>42</v>
      </c>
      <c r="J24" s="162" t="s">
        <v>69</v>
      </c>
      <c r="K24" s="162" t="s">
        <v>96</v>
      </c>
      <c r="L24" s="162" t="s">
        <v>123</v>
      </c>
      <c r="M24" s="162" t="s">
        <v>150</v>
      </c>
      <c r="N24" s="161"/>
      <c r="O24" s="84"/>
      <c r="P24" s="2"/>
      <c r="Q24" s="2"/>
      <c r="R24" s="2"/>
    </row>
    <row r="25" spans="1:18" ht="9.75" customHeight="1">
      <c r="A25" s="63"/>
      <c r="B25" s="22"/>
      <c r="C25" s="23"/>
      <c r="D25" s="145">
        <v>0</v>
      </c>
      <c r="E25" s="140"/>
      <c r="F25" s="90"/>
      <c r="G25" s="86">
        <f t="shared" si="0"/>
        <v>0</v>
      </c>
      <c r="H25" s="85">
        <v>45</v>
      </c>
      <c r="I25" s="162" t="s">
        <v>43</v>
      </c>
      <c r="J25" s="162" t="s">
        <v>70</v>
      </c>
      <c r="K25" s="162" t="s">
        <v>97</v>
      </c>
      <c r="L25" s="162" t="s">
        <v>124</v>
      </c>
      <c r="M25" s="162" t="s">
        <v>151</v>
      </c>
      <c r="N25" s="161"/>
      <c r="O25" s="84"/>
      <c r="P25" s="2"/>
      <c r="Q25" s="2"/>
      <c r="R25" s="2"/>
    </row>
    <row r="26" spans="1:18" ht="9.75" customHeight="1">
      <c r="A26" s="63"/>
      <c r="B26" s="22"/>
      <c r="C26" s="23"/>
      <c r="D26" s="145">
        <v>0</v>
      </c>
      <c r="E26" s="140"/>
      <c r="F26" s="90"/>
      <c r="G26" s="86">
        <f t="shared" si="0"/>
        <v>0</v>
      </c>
      <c r="H26" s="85">
        <v>50</v>
      </c>
      <c r="I26" s="162" t="s">
        <v>44</v>
      </c>
      <c r="J26" s="162" t="s">
        <v>71</v>
      </c>
      <c r="K26" s="162" t="s">
        <v>98</v>
      </c>
      <c r="L26" s="162" t="s">
        <v>125</v>
      </c>
      <c r="M26" s="162" t="s">
        <v>152</v>
      </c>
      <c r="N26" s="161"/>
      <c r="O26" s="84"/>
      <c r="P26" s="2"/>
      <c r="Q26" s="2"/>
      <c r="R26" s="2"/>
    </row>
    <row r="27" spans="1:18" ht="9.75" customHeight="1">
      <c r="A27" s="63"/>
      <c r="B27" s="22"/>
      <c r="C27" s="23"/>
      <c r="D27" s="145">
        <v>0</v>
      </c>
      <c r="E27" s="140"/>
      <c r="F27" s="90"/>
      <c r="G27" s="86">
        <f t="shared" si="0"/>
        <v>0</v>
      </c>
      <c r="H27" s="85">
        <v>55</v>
      </c>
      <c r="I27" s="162" t="s">
        <v>45</v>
      </c>
      <c r="J27" s="162" t="s">
        <v>72</v>
      </c>
      <c r="K27" s="162" t="s">
        <v>99</v>
      </c>
      <c r="L27" s="162" t="s">
        <v>126</v>
      </c>
      <c r="M27" s="162" t="s">
        <v>153</v>
      </c>
      <c r="N27" s="161"/>
      <c r="O27" s="84"/>
      <c r="P27" s="2"/>
      <c r="Q27" s="2"/>
      <c r="R27" s="2"/>
    </row>
    <row r="28" spans="1:18" ht="9.75" customHeight="1">
      <c r="A28" s="63"/>
      <c r="B28" s="22"/>
      <c r="C28" s="23"/>
      <c r="D28" s="145">
        <v>0</v>
      </c>
      <c r="E28" s="140"/>
      <c r="F28" s="90"/>
      <c r="G28" s="86">
        <f t="shared" si="0"/>
        <v>0</v>
      </c>
      <c r="H28" s="85">
        <v>60</v>
      </c>
      <c r="I28" s="162" t="s">
        <v>46</v>
      </c>
      <c r="J28" s="162" t="s">
        <v>73</v>
      </c>
      <c r="K28" s="162" t="s">
        <v>100</v>
      </c>
      <c r="L28" s="162" t="s">
        <v>127</v>
      </c>
      <c r="M28" s="162" t="s">
        <v>154</v>
      </c>
      <c r="N28" s="161"/>
      <c r="O28" s="84"/>
      <c r="P28" s="2"/>
      <c r="Q28" s="2"/>
      <c r="R28" s="2"/>
    </row>
    <row r="29" spans="1:18" ht="9.75" customHeight="1">
      <c r="A29" s="64"/>
      <c r="B29" s="22"/>
      <c r="C29" s="23"/>
      <c r="D29" s="145">
        <v>0</v>
      </c>
      <c r="E29" s="140"/>
      <c r="F29" s="90"/>
      <c r="G29" s="86">
        <f t="shared" si="0"/>
        <v>0</v>
      </c>
      <c r="H29" s="85">
        <v>65</v>
      </c>
      <c r="I29" s="162" t="s">
        <v>47</v>
      </c>
      <c r="J29" s="162" t="s">
        <v>74</v>
      </c>
      <c r="K29" s="162" t="s">
        <v>101</v>
      </c>
      <c r="L29" s="162" t="s">
        <v>128</v>
      </c>
      <c r="M29" s="162" t="s">
        <v>155</v>
      </c>
      <c r="N29" s="161"/>
      <c r="O29" s="84"/>
      <c r="P29" s="2"/>
      <c r="Q29" s="2"/>
      <c r="R29" s="2"/>
    </row>
    <row r="30" spans="1:18" ht="9.75" customHeight="1">
      <c r="A30" s="63"/>
      <c r="B30" s="22"/>
      <c r="C30" s="23"/>
      <c r="D30" s="145">
        <v>0</v>
      </c>
      <c r="E30" s="140"/>
      <c r="F30" s="90"/>
      <c r="G30" s="86">
        <f t="shared" si="0"/>
        <v>0</v>
      </c>
      <c r="H30" s="85">
        <v>70</v>
      </c>
      <c r="I30" s="162" t="s">
        <v>48</v>
      </c>
      <c r="J30" s="162" t="s">
        <v>75</v>
      </c>
      <c r="K30" s="162" t="s">
        <v>102</v>
      </c>
      <c r="L30" s="162" t="s">
        <v>129</v>
      </c>
      <c r="M30" s="162" t="s">
        <v>156</v>
      </c>
      <c r="N30" s="161"/>
      <c r="O30" s="84"/>
      <c r="P30" s="2"/>
      <c r="Q30" s="2"/>
      <c r="R30" s="2"/>
    </row>
    <row r="31" spans="1:18" ht="9.75" customHeight="1">
      <c r="A31" s="63"/>
      <c r="B31" s="22"/>
      <c r="C31" s="23"/>
      <c r="D31" s="145">
        <v>0</v>
      </c>
      <c r="E31" s="140"/>
      <c r="F31" s="90"/>
      <c r="G31" s="86">
        <f t="shared" si="0"/>
        <v>0</v>
      </c>
      <c r="H31" s="85">
        <v>75</v>
      </c>
      <c r="I31" s="162" t="s">
        <v>49</v>
      </c>
      <c r="J31" s="162" t="s">
        <v>76</v>
      </c>
      <c r="K31" s="162" t="s">
        <v>103</v>
      </c>
      <c r="L31" s="162" t="s">
        <v>130</v>
      </c>
      <c r="M31" s="162" t="s">
        <v>157</v>
      </c>
      <c r="N31" s="161"/>
      <c r="O31" s="84"/>
      <c r="P31" s="2"/>
      <c r="Q31" s="2"/>
      <c r="R31" s="2"/>
    </row>
    <row r="32" spans="1:18" ht="9.75" customHeight="1">
      <c r="A32" s="63"/>
      <c r="B32" s="22"/>
      <c r="C32" s="23"/>
      <c r="D32" s="145">
        <v>0</v>
      </c>
      <c r="E32" s="140"/>
      <c r="F32" s="90"/>
      <c r="G32" s="86">
        <f t="shared" si="0"/>
        <v>0</v>
      </c>
      <c r="H32" s="85">
        <v>80</v>
      </c>
      <c r="I32" s="162" t="s">
        <v>50</v>
      </c>
      <c r="J32" s="162" t="s">
        <v>77</v>
      </c>
      <c r="K32" s="162" t="s">
        <v>104</v>
      </c>
      <c r="L32" s="162" t="s">
        <v>131</v>
      </c>
      <c r="M32" s="162" t="s">
        <v>158</v>
      </c>
      <c r="N32" s="161"/>
      <c r="O32" s="84"/>
      <c r="P32" s="2"/>
      <c r="Q32" s="2"/>
      <c r="R32" s="2"/>
    </row>
    <row r="33" spans="1:18" ht="9.75" customHeight="1">
      <c r="A33" s="63"/>
      <c r="B33" s="22"/>
      <c r="C33" s="23"/>
      <c r="D33" s="145">
        <v>0</v>
      </c>
      <c r="E33" s="140"/>
      <c r="F33" s="90"/>
      <c r="G33" s="86">
        <f t="shared" si="0"/>
        <v>0</v>
      </c>
      <c r="H33" s="85">
        <v>85</v>
      </c>
      <c r="I33" s="162" t="s">
        <v>51</v>
      </c>
      <c r="J33" s="162" t="s">
        <v>78</v>
      </c>
      <c r="K33" s="162" t="s">
        <v>105</v>
      </c>
      <c r="L33" s="162" t="s">
        <v>132</v>
      </c>
      <c r="M33" s="162" t="s">
        <v>159</v>
      </c>
      <c r="N33" s="161"/>
      <c r="O33" s="84"/>
      <c r="P33" s="2"/>
      <c r="Q33" s="2"/>
      <c r="R33" s="2"/>
    </row>
    <row r="34" spans="1:18" ht="9.75" customHeight="1">
      <c r="A34" s="63"/>
      <c r="B34" s="22"/>
      <c r="C34" s="23"/>
      <c r="D34" s="145">
        <v>0</v>
      </c>
      <c r="E34" s="140"/>
      <c r="F34" s="90"/>
      <c r="G34" s="86">
        <f t="shared" si="0"/>
        <v>0</v>
      </c>
      <c r="H34" s="85">
        <v>90</v>
      </c>
      <c r="I34" s="162" t="s">
        <v>52</v>
      </c>
      <c r="J34" s="162" t="s">
        <v>79</v>
      </c>
      <c r="K34" s="162" t="s">
        <v>106</v>
      </c>
      <c r="L34" s="162" t="s">
        <v>133</v>
      </c>
      <c r="M34" s="162" t="s">
        <v>160</v>
      </c>
      <c r="N34" s="161"/>
      <c r="O34" s="84"/>
      <c r="P34" s="2"/>
      <c r="Q34" s="2"/>
      <c r="R34" s="2"/>
    </row>
    <row r="35" spans="1:18" ht="9.75" customHeight="1">
      <c r="A35" s="63"/>
      <c r="B35" s="22"/>
      <c r="C35" s="23"/>
      <c r="D35" s="145">
        <v>0</v>
      </c>
      <c r="E35" s="140"/>
      <c r="F35" s="90"/>
      <c r="G35" s="86">
        <f t="shared" si="0"/>
        <v>0</v>
      </c>
      <c r="H35" s="85">
        <v>100</v>
      </c>
      <c r="I35" s="162" t="s">
        <v>53</v>
      </c>
      <c r="J35" s="162" t="s">
        <v>80</v>
      </c>
      <c r="K35" s="162" t="s">
        <v>107</v>
      </c>
      <c r="L35" s="162" t="s">
        <v>134</v>
      </c>
      <c r="M35" s="162" t="s">
        <v>161</v>
      </c>
      <c r="N35" s="161"/>
      <c r="O35" s="84"/>
      <c r="P35" s="2"/>
      <c r="Q35" s="2"/>
      <c r="R35" s="2"/>
    </row>
    <row r="36" spans="1:18" ht="9.75" customHeight="1">
      <c r="A36" s="63"/>
      <c r="B36" s="22"/>
      <c r="C36" s="23"/>
      <c r="D36" s="145">
        <v>0</v>
      </c>
      <c r="E36" s="140"/>
      <c r="F36" s="90"/>
      <c r="G36" s="86">
        <f t="shared" si="0"/>
        <v>0</v>
      </c>
      <c r="H36" s="85"/>
      <c r="I36" s="85"/>
      <c r="J36" s="85"/>
      <c r="K36" s="85"/>
      <c r="L36" s="85"/>
      <c r="M36" s="85"/>
      <c r="N36" s="161"/>
      <c r="O36" s="84"/>
      <c r="P36" s="2"/>
      <c r="Q36" s="2"/>
      <c r="R36" s="2"/>
    </row>
    <row r="37" spans="1:18" ht="9.75" customHeight="1">
      <c r="A37" s="125"/>
      <c r="B37" s="240" t="s">
        <v>4</v>
      </c>
      <c r="C37" s="241"/>
      <c r="D37" s="148">
        <f>G36</f>
        <v>0</v>
      </c>
      <c r="E37" s="140">
        <f>IF(D37=0,0,G36*I41)</f>
        <v>0</v>
      </c>
      <c r="F37" s="126"/>
      <c r="G37" s="85"/>
      <c r="H37" s="85" t="s">
        <v>8</v>
      </c>
      <c r="I37" s="85">
        <v>1</v>
      </c>
      <c r="J37" s="85">
        <v>21</v>
      </c>
      <c r="K37" s="85">
        <v>41</v>
      </c>
      <c r="L37" s="85">
        <v>56</v>
      </c>
      <c r="M37" s="85">
        <v>66</v>
      </c>
      <c r="N37" s="161"/>
      <c r="O37" s="84"/>
      <c r="P37" s="2"/>
      <c r="Q37" s="2"/>
      <c r="R37" s="2"/>
    </row>
    <row r="38" spans="1:18" ht="9.75" customHeight="1">
      <c r="A38" s="117"/>
      <c r="B38" s="177"/>
      <c r="C38" s="225"/>
      <c r="D38" s="225"/>
      <c r="E38" s="226"/>
      <c r="F38" s="118"/>
      <c r="G38" s="85"/>
      <c r="H38" s="85">
        <v>0</v>
      </c>
      <c r="I38" s="85" t="e">
        <f>VLOOKUP($D$37,$H$9:$M$35,2)</f>
        <v>#N/A</v>
      </c>
      <c r="J38" s="85" t="e">
        <f>VLOOKUP($D$37,$H$9:$M$35,3)</f>
        <v>#N/A</v>
      </c>
      <c r="K38" s="85" t="e">
        <f>VLOOKUP($D$37,$H$9:$M$35,4)</f>
        <v>#N/A</v>
      </c>
      <c r="L38" s="85" t="e">
        <f>VLOOKUP($D$37,$H$9:$M$35,5)</f>
        <v>#N/A</v>
      </c>
      <c r="M38" s="85" t="e">
        <f>VLOOKUP($D$37,$H$9:$M$35,6)</f>
        <v>#N/A</v>
      </c>
      <c r="N38" s="161"/>
      <c r="O38" s="84"/>
      <c r="P38" s="2"/>
      <c r="Q38" s="2"/>
      <c r="R38" s="2"/>
    </row>
    <row r="39" spans="1:18" ht="9.75" customHeight="1">
      <c r="A39" s="125"/>
      <c r="B39" s="240" t="s">
        <v>0</v>
      </c>
      <c r="C39" s="241"/>
      <c r="D39" s="145">
        <v>0</v>
      </c>
      <c r="E39" s="150">
        <f>IF(D39=0,0,J41*D39)</f>
        <v>0</v>
      </c>
      <c r="F39" s="126"/>
      <c r="G39" s="85"/>
      <c r="H39" s="85">
        <v>0</v>
      </c>
      <c r="I39" s="85" t="e">
        <f>VLOOKUP($D$39,$H$9:$M$35,2)</f>
        <v>#N/A</v>
      </c>
      <c r="J39" s="85" t="e">
        <f>VLOOKUP($D$39,$H$9:$M$35,3)</f>
        <v>#N/A</v>
      </c>
      <c r="K39" s="85" t="e">
        <f>VLOOKUP($D$39,$H$9:$M$35,4)</f>
        <v>#N/A</v>
      </c>
      <c r="L39" s="85" t="e">
        <f>VLOOKUP($D$39,$H$9:$M$35,5)</f>
        <v>#N/A</v>
      </c>
      <c r="M39" s="85" t="e">
        <f>VLOOKUP($D$39,$H$9:$M$35,6)</f>
        <v>#N/A</v>
      </c>
      <c r="N39" s="161"/>
      <c r="O39" s="84"/>
      <c r="P39" s="2"/>
      <c r="Q39" s="2"/>
      <c r="R39" s="2"/>
    </row>
    <row r="40" spans="1:18" ht="9.75" customHeight="1">
      <c r="A40" s="125"/>
      <c r="B40" s="242" t="s">
        <v>14</v>
      </c>
      <c r="C40" s="224"/>
      <c r="D40" s="224"/>
      <c r="E40" s="141">
        <f>E37+E39</f>
        <v>0</v>
      </c>
      <c r="F40" s="126"/>
      <c r="G40" s="85"/>
      <c r="H40" s="85"/>
      <c r="I40" s="85"/>
      <c r="J40" s="85"/>
      <c r="K40" s="85"/>
      <c r="L40" s="85"/>
      <c r="M40" s="85"/>
      <c r="N40" s="161"/>
      <c r="O40" s="84"/>
      <c r="P40" s="2"/>
      <c r="Q40" s="2"/>
      <c r="R40" s="2"/>
    </row>
    <row r="41" spans="1:18" ht="8.25" customHeight="1" thickBot="1">
      <c r="A41" s="125"/>
      <c r="B41" s="8"/>
      <c r="C41" s="27" t="str">
        <f>IF(B1=FALSE," ","Perjuicio Económico 10%")</f>
        <v> </v>
      </c>
      <c r="D41" s="28" t="str">
        <f>IF(B$1=TRUE,0.1," 0")</f>
        <v> 0</v>
      </c>
      <c r="E41" s="140">
        <f>(E40*10/10)*D41</f>
        <v>0</v>
      </c>
      <c r="F41" s="126"/>
      <c r="G41" s="85"/>
      <c r="H41" s="85"/>
      <c r="I41" s="86" t="e">
        <f>HLOOKUP(D5,I37:M38,2)</f>
        <v>#N/A</v>
      </c>
      <c r="J41" s="86" t="e">
        <f>HLOOKUP(D5,I37:M39,3)</f>
        <v>#N/A</v>
      </c>
      <c r="K41" s="85"/>
      <c r="L41" s="85"/>
      <c r="M41" s="85"/>
      <c r="N41" s="161"/>
      <c r="O41" s="84"/>
      <c r="P41" s="2"/>
      <c r="Q41" s="2"/>
      <c r="R41" s="2"/>
    </row>
    <row r="42" spans="1:18" ht="9.75" customHeight="1" thickBot="1" thickTop="1">
      <c r="A42" s="120"/>
      <c r="B42" s="243" t="s">
        <v>26</v>
      </c>
      <c r="C42" s="244"/>
      <c r="D42" s="244"/>
      <c r="E42" s="142">
        <f>SUM(E37,E39,E41)</f>
        <v>0</v>
      </c>
      <c r="F42" s="124"/>
      <c r="G42" s="85"/>
      <c r="H42" s="85"/>
      <c r="I42" s="85"/>
      <c r="J42" s="85"/>
      <c r="K42" s="85"/>
      <c r="L42" s="85"/>
      <c r="M42" s="85"/>
      <c r="N42" s="161"/>
      <c r="O42" s="84"/>
      <c r="P42" s="2"/>
      <c r="Q42" s="2"/>
      <c r="R42" s="2"/>
    </row>
    <row r="43" spans="1:18" ht="6.75" customHeight="1" thickBot="1" thickTop="1">
      <c r="A43" s="117"/>
      <c r="B43" s="177"/>
      <c r="C43" s="225"/>
      <c r="D43" s="225"/>
      <c r="E43" s="226"/>
      <c r="F43" s="118"/>
      <c r="G43" s="85"/>
      <c r="H43" s="100"/>
      <c r="I43" s="100"/>
      <c r="J43" s="100"/>
      <c r="K43" s="100"/>
      <c r="L43" s="100"/>
      <c r="M43" s="100"/>
      <c r="N43" s="161"/>
      <c r="O43" s="84"/>
      <c r="P43" s="2"/>
      <c r="Q43" s="2"/>
      <c r="R43" s="2"/>
    </row>
    <row r="44" spans="1:18" ht="13.5" customHeight="1" thickBot="1" thickTop="1">
      <c r="A44" s="127"/>
      <c r="B44" s="245" t="s">
        <v>19</v>
      </c>
      <c r="C44" s="246"/>
      <c r="D44" s="246"/>
      <c r="E44" s="144">
        <f>+E15+E42</f>
        <v>0</v>
      </c>
      <c r="F44" s="128"/>
      <c r="G44" s="85"/>
      <c r="H44" s="100"/>
      <c r="I44" s="100"/>
      <c r="J44" s="100"/>
      <c r="K44" s="100"/>
      <c r="L44" s="100"/>
      <c r="M44" s="100"/>
      <c r="N44" s="161"/>
      <c r="O44" s="84"/>
      <c r="P44" s="2"/>
      <c r="Q44" s="2"/>
      <c r="R44" s="2"/>
    </row>
    <row r="45" spans="1:18" ht="9.75" customHeight="1">
      <c r="A45" s="129"/>
      <c r="B45" s="130"/>
      <c r="C45" s="131"/>
      <c r="D45" s="131"/>
      <c r="E45" s="131"/>
      <c r="F45" s="132"/>
      <c r="G45" s="85"/>
      <c r="H45" s="161"/>
      <c r="I45" s="161"/>
      <c r="J45" s="161"/>
      <c r="K45" s="161"/>
      <c r="L45" s="161"/>
      <c r="M45" s="161"/>
      <c r="N45" s="161"/>
      <c r="O45" s="84"/>
      <c r="P45" s="2"/>
      <c r="Q45" s="2"/>
      <c r="R45" s="2"/>
    </row>
    <row r="46" spans="1:18" ht="9.75" customHeight="1">
      <c r="A46" s="129"/>
      <c r="B46" s="237"/>
      <c r="C46" s="237"/>
      <c r="D46" s="237"/>
      <c r="E46" s="237"/>
      <c r="F46" s="132"/>
      <c r="G46" s="84"/>
      <c r="H46" s="161"/>
      <c r="I46" s="161"/>
      <c r="J46" s="161"/>
      <c r="K46" s="161"/>
      <c r="L46" s="161"/>
      <c r="M46" s="161"/>
      <c r="N46" s="161"/>
      <c r="O46" s="84"/>
      <c r="P46" s="2"/>
      <c r="Q46" s="2"/>
      <c r="R46" s="2"/>
    </row>
    <row r="47" spans="1:18" ht="9.75" customHeight="1">
      <c r="A47" s="106"/>
      <c r="B47" s="133"/>
      <c r="C47" s="106"/>
      <c r="D47" s="106"/>
      <c r="E47" s="106"/>
      <c r="F47" s="106"/>
      <c r="G47" s="84"/>
      <c r="H47" s="161"/>
      <c r="I47" s="161"/>
      <c r="J47" s="161"/>
      <c r="K47" s="161"/>
      <c r="L47" s="161"/>
      <c r="M47" s="161"/>
      <c r="N47" s="161"/>
      <c r="O47" s="84"/>
      <c r="P47" s="2"/>
      <c r="Q47" s="2"/>
      <c r="R47" s="2"/>
    </row>
    <row r="48" spans="1:18" ht="9.75" customHeight="1">
      <c r="A48" s="133"/>
      <c r="B48" s="239" t="s">
        <v>20</v>
      </c>
      <c r="C48" s="239"/>
      <c r="D48" s="239"/>
      <c r="E48" s="239"/>
      <c r="F48" s="133"/>
      <c r="G48" s="84"/>
      <c r="H48" s="161"/>
      <c r="I48" s="161"/>
      <c r="J48" s="161"/>
      <c r="K48" s="161"/>
      <c r="L48" s="161"/>
      <c r="M48" s="161"/>
      <c r="N48" s="161"/>
      <c r="O48" s="84"/>
      <c r="P48" s="2"/>
      <c r="Q48" s="2"/>
      <c r="R48" s="2"/>
    </row>
    <row r="49" spans="1:18" ht="9.75" customHeight="1">
      <c r="A49" s="133"/>
      <c r="B49" s="239"/>
      <c r="C49" s="239"/>
      <c r="D49" s="239"/>
      <c r="E49" s="239"/>
      <c r="F49" s="133"/>
      <c r="G49" s="84"/>
      <c r="O49" s="84"/>
      <c r="P49" s="2"/>
      <c r="Q49" s="2"/>
      <c r="R49" s="2"/>
    </row>
    <row r="50" spans="1:18" ht="9.75" customHeight="1">
      <c r="A50" s="133"/>
      <c r="B50" s="239"/>
      <c r="C50" s="239"/>
      <c r="D50" s="239"/>
      <c r="E50" s="239"/>
      <c r="F50" s="133"/>
      <c r="G50" s="84"/>
      <c r="H50" s="84"/>
      <c r="I50" s="84"/>
      <c r="J50" s="84"/>
      <c r="K50" s="84"/>
      <c r="L50" s="84"/>
      <c r="M50" s="84"/>
      <c r="N50" s="84"/>
      <c r="O50" s="84"/>
      <c r="P50" s="2"/>
      <c r="Q50" s="2"/>
      <c r="R50" s="2"/>
    </row>
    <row r="51" spans="1:18" ht="9.75" customHeight="1">
      <c r="A51" s="133"/>
      <c r="B51" s="239"/>
      <c r="C51" s="239"/>
      <c r="D51" s="239"/>
      <c r="E51" s="239"/>
      <c r="F51" s="133"/>
      <c r="G51" s="84"/>
      <c r="H51" s="84"/>
      <c r="I51" s="84"/>
      <c r="J51" s="84"/>
      <c r="K51" s="84"/>
      <c r="L51" s="84"/>
      <c r="M51" s="84"/>
      <c r="N51" s="84"/>
      <c r="O51" s="84"/>
      <c r="P51" s="2"/>
      <c r="Q51" s="2"/>
      <c r="R51" s="2"/>
    </row>
    <row r="52" spans="1:18" ht="9.75" customHeight="1">
      <c r="A52" s="106"/>
      <c r="B52" s="239"/>
      <c r="C52" s="239"/>
      <c r="D52" s="239"/>
      <c r="E52" s="239"/>
      <c r="F52" s="106"/>
      <c r="G52" s="84"/>
      <c r="H52" s="84"/>
      <c r="I52" s="84"/>
      <c r="J52" s="84"/>
      <c r="K52" s="84"/>
      <c r="L52" s="84"/>
      <c r="M52" s="84"/>
      <c r="N52" s="84"/>
      <c r="O52" s="84"/>
      <c r="P52" s="2"/>
      <c r="Q52" s="2"/>
      <c r="R52" s="2"/>
    </row>
    <row r="53" spans="1:18" ht="9.75" customHeight="1">
      <c r="A53" s="106"/>
      <c r="B53" s="239"/>
      <c r="C53" s="239"/>
      <c r="D53" s="239"/>
      <c r="E53" s="239"/>
      <c r="F53" s="106"/>
      <c r="G53" s="84"/>
      <c r="H53" s="84"/>
      <c r="I53" s="84"/>
      <c r="J53" s="84"/>
      <c r="K53" s="84"/>
      <c r="L53" s="84"/>
      <c r="M53" s="84"/>
      <c r="N53" s="84"/>
      <c r="O53" s="84"/>
      <c r="P53" s="2"/>
      <c r="Q53" s="2"/>
      <c r="R53" s="2"/>
    </row>
    <row r="54" spans="1:18" ht="9.75" customHeight="1">
      <c r="A54" s="134"/>
      <c r="B54" s="239"/>
      <c r="C54" s="239"/>
      <c r="D54" s="239"/>
      <c r="E54" s="239"/>
      <c r="F54" s="106"/>
      <c r="G54" s="135"/>
      <c r="H54" s="84"/>
      <c r="I54" s="84"/>
      <c r="J54" s="84"/>
      <c r="K54" s="84"/>
      <c r="L54" s="84"/>
      <c r="M54" s="84"/>
      <c r="N54" s="84"/>
      <c r="O54" s="84"/>
      <c r="P54" s="2"/>
      <c r="Q54" s="2"/>
      <c r="R54" s="2"/>
    </row>
    <row r="55" spans="1:18" ht="9.75" customHeight="1">
      <c r="A55" s="134"/>
      <c r="B55" s="239"/>
      <c r="C55" s="239"/>
      <c r="D55" s="239"/>
      <c r="E55" s="239"/>
      <c r="F55" s="106"/>
      <c r="G55" s="135"/>
      <c r="H55" s="84"/>
      <c r="I55" s="84"/>
      <c r="J55" s="84"/>
      <c r="K55" s="84"/>
      <c r="L55" s="84"/>
      <c r="M55" s="84"/>
      <c r="N55" s="84"/>
      <c r="O55" s="84"/>
      <c r="P55" s="2"/>
      <c r="Q55" s="2"/>
      <c r="R55" s="2"/>
    </row>
    <row r="56" spans="1:18" ht="9.75" customHeight="1">
      <c r="A56" s="134"/>
      <c r="B56" s="239"/>
      <c r="C56" s="239"/>
      <c r="D56" s="239"/>
      <c r="E56" s="239"/>
      <c r="F56" s="106"/>
      <c r="G56" s="135"/>
      <c r="H56" s="84"/>
      <c r="I56" s="84"/>
      <c r="J56" s="84"/>
      <c r="K56" s="84"/>
      <c r="L56" s="84"/>
      <c r="M56" s="84"/>
      <c r="N56" s="84"/>
      <c r="O56" s="84"/>
      <c r="P56" s="2"/>
      <c r="Q56" s="2"/>
      <c r="R56" s="2"/>
    </row>
    <row r="57" spans="1:18" ht="9.75" customHeight="1">
      <c r="A57" s="136"/>
      <c r="B57" s="239"/>
      <c r="C57" s="239"/>
      <c r="D57" s="239"/>
      <c r="E57" s="239"/>
      <c r="F57" s="137"/>
      <c r="G57" s="137"/>
      <c r="H57" s="84"/>
      <c r="I57" s="84"/>
      <c r="J57" s="84"/>
      <c r="K57" s="84"/>
      <c r="L57" s="84"/>
      <c r="M57" s="84"/>
      <c r="N57" s="84"/>
      <c r="O57" s="84"/>
      <c r="P57" s="2"/>
      <c r="Q57" s="2"/>
      <c r="R57" s="2"/>
    </row>
    <row r="58" spans="1:18" ht="9.75" customHeight="1">
      <c r="A58" s="136"/>
      <c r="B58" s="239"/>
      <c r="C58" s="239"/>
      <c r="D58" s="239"/>
      <c r="E58" s="239"/>
      <c r="H58" s="84"/>
      <c r="I58" s="84"/>
      <c r="J58" s="84"/>
      <c r="K58" s="84"/>
      <c r="L58" s="84"/>
      <c r="M58" s="84"/>
      <c r="N58" s="84"/>
      <c r="O58" s="84"/>
      <c r="P58" s="2"/>
      <c r="Q58" s="2"/>
      <c r="R58" s="2"/>
    </row>
    <row r="59" spans="1:18" ht="9.75" customHeight="1">
      <c r="A59" s="136"/>
      <c r="H59" s="84"/>
      <c r="I59" s="84"/>
      <c r="J59" s="84"/>
      <c r="K59" s="84"/>
      <c r="L59" s="84"/>
      <c r="M59" s="84"/>
      <c r="N59" s="84"/>
      <c r="O59" s="84"/>
      <c r="P59" s="2"/>
      <c r="Q59" s="2"/>
      <c r="R59" s="2"/>
    </row>
    <row r="60" spans="1:18" ht="9.75" customHeight="1">
      <c r="A60" s="136"/>
      <c r="H60" s="84"/>
      <c r="I60" s="84"/>
      <c r="J60" s="84"/>
      <c r="K60" s="84"/>
      <c r="L60" s="84"/>
      <c r="M60" s="84"/>
      <c r="N60" s="84"/>
      <c r="O60" s="84"/>
      <c r="P60" s="2"/>
      <c r="Q60" s="2"/>
      <c r="R60" s="2"/>
    </row>
    <row r="61" spans="1:18" ht="9.75" customHeight="1">
      <c r="A61" s="136"/>
      <c r="H61" s="84"/>
      <c r="I61" s="84"/>
      <c r="J61" s="84"/>
      <c r="K61" s="84"/>
      <c r="L61" s="84"/>
      <c r="M61" s="84"/>
      <c r="N61" s="84"/>
      <c r="O61" s="84"/>
      <c r="P61" s="2"/>
      <c r="Q61" s="2"/>
      <c r="R61" s="2"/>
    </row>
    <row r="62" spans="1:18" ht="9.75" customHeight="1">
      <c r="A62" s="2"/>
      <c r="H62" s="84"/>
      <c r="I62" s="84"/>
      <c r="J62" s="84"/>
      <c r="K62" s="84"/>
      <c r="L62" s="84"/>
      <c r="M62" s="84"/>
      <c r="N62" s="84"/>
      <c r="O62" s="84"/>
      <c r="P62" s="2"/>
      <c r="Q62" s="2"/>
      <c r="R62" s="2"/>
    </row>
    <row r="63" spans="8:15" ht="9.75" customHeight="1">
      <c r="H63" s="84"/>
      <c r="I63" s="138"/>
      <c r="J63" s="138"/>
      <c r="K63" s="138"/>
      <c r="L63" s="138"/>
      <c r="M63" s="138"/>
      <c r="N63" s="138"/>
      <c r="O63" s="138"/>
    </row>
    <row r="64" spans="8:15" ht="12.75">
      <c r="H64" s="84"/>
      <c r="I64" s="138"/>
      <c r="J64" s="138"/>
      <c r="K64" s="138"/>
      <c r="L64" s="138"/>
      <c r="M64" s="138"/>
      <c r="N64" s="138"/>
      <c r="O64" s="138"/>
    </row>
    <row r="65" spans="8:15" ht="12.75">
      <c r="H65" s="84"/>
      <c r="I65" s="138"/>
      <c r="J65" s="138"/>
      <c r="K65" s="138"/>
      <c r="L65" s="138"/>
      <c r="M65" s="138"/>
      <c r="N65" s="138"/>
      <c r="O65" s="138"/>
    </row>
    <row r="66" spans="8:15" ht="12.75">
      <c r="H66" s="84"/>
      <c r="I66" s="138"/>
      <c r="J66" s="138"/>
      <c r="K66" s="138"/>
      <c r="L66" s="138"/>
      <c r="M66" s="138"/>
      <c r="N66" s="138"/>
      <c r="O66" s="138"/>
    </row>
    <row r="67" ht="12.75">
      <c r="H67" s="84"/>
    </row>
    <row r="68" ht="12.75">
      <c r="H68" s="84"/>
    </row>
    <row r="69" ht="12.75">
      <c r="H69" s="84"/>
    </row>
    <row r="70" ht="12.75">
      <c r="H70" s="84"/>
    </row>
    <row r="71" ht="12.75">
      <c r="H71" s="84"/>
    </row>
    <row r="72" ht="12.75">
      <c r="H72" s="84"/>
    </row>
    <row r="73" ht="12.75">
      <c r="H73" s="84"/>
    </row>
    <row r="74" ht="12.75">
      <c r="H74" s="84"/>
    </row>
    <row r="75" ht="12.75">
      <c r="H75" s="84"/>
    </row>
    <row r="76" ht="12.75">
      <c r="H76" s="84"/>
    </row>
    <row r="77" ht="12.75">
      <c r="H77" s="84"/>
    </row>
    <row r="78" ht="12.75">
      <c r="H78" s="84"/>
    </row>
    <row r="79" ht="12.75">
      <c r="H79" s="84"/>
    </row>
    <row r="80" ht="12.75">
      <c r="H80" s="84"/>
    </row>
    <row r="81" ht="12.75">
      <c r="H81" s="84"/>
    </row>
    <row r="82" ht="12.75">
      <c r="H82" s="84"/>
    </row>
    <row r="83" ht="12.75">
      <c r="H83" s="84"/>
    </row>
    <row r="84" ht="12.75">
      <c r="H84" s="84"/>
    </row>
    <row r="85" ht="12.75">
      <c r="H85" s="84"/>
    </row>
    <row r="86" ht="12.75">
      <c r="H86" s="84"/>
    </row>
    <row r="87" ht="12.75">
      <c r="H87" s="84"/>
    </row>
    <row r="88" ht="12.75">
      <c r="H88" s="84"/>
    </row>
    <row r="89" ht="12.75">
      <c r="H89" s="84"/>
    </row>
    <row r="90" ht="12.75">
      <c r="H90" s="84"/>
    </row>
    <row r="91" ht="12.75">
      <c r="H91" s="84"/>
    </row>
    <row r="92" ht="12.75">
      <c r="H92" s="84"/>
    </row>
    <row r="93" ht="12.75">
      <c r="H93" s="84"/>
    </row>
  </sheetData>
  <sheetProtection/>
  <mergeCells count="26">
    <mergeCell ref="B1:C1"/>
    <mergeCell ref="D1:E1"/>
    <mergeCell ref="B2:E2"/>
    <mergeCell ref="B3:E3"/>
    <mergeCell ref="B6:D6"/>
    <mergeCell ref="B7:E7"/>
    <mergeCell ref="B8:E8"/>
    <mergeCell ref="B9:C9"/>
    <mergeCell ref="B10:C10"/>
    <mergeCell ref="B11:C11"/>
    <mergeCell ref="B12:C12"/>
    <mergeCell ref="B13:C13"/>
    <mergeCell ref="B14:D14"/>
    <mergeCell ref="B15:D15"/>
    <mergeCell ref="B16:E16"/>
    <mergeCell ref="B17:E17"/>
    <mergeCell ref="B18:E18"/>
    <mergeCell ref="B37:C37"/>
    <mergeCell ref="B46:E46"/>
    <mergeCell ref="B48:E58"/>
    <mergeCell ref="B38:E38"/>
    <mergeCell ref="B39:C39"/>
    <mergeCell ref="B40:D40"/>
    <mergeCell ref="B42:D42"/>
    <mergeCell ref="B43:E43"/>
    <mergeCell ref="B44:D44"/>
  </mergeCells>
  <dataValidations count="12">
    <dataValidation allowBlank="1" showInputMessage="1" showErrorMessage="1" promptTitle="Formato Fecha del Accidente" prompt="Rectificar la fecha con mismo formato" errorTitle="Verificar formato fecha e inicio" error="De 08/11/1995 al 31/12/2005" sqref="E5"/>
    <dataValidation allowBlank="1" showInputMessage="1" showErrorMessage="1" promptTitle="Se entiende por &quot;Día Impeditivo&quot;" prompt="Aquel en que la víctima está incapacitada para desarrollar su ocupación o actividad habitual." sqref="B11:C11"/>
    <dataValidation type="whole" allowBlank="1" showInputMessage="1" showErrorMessage="1" promptTitle="MUY IMPORTANTE: Ordenamiento" prompt="Para una ponderación correcta, los puntos de secuela, deben ordenarse de mayor a menor, introduciendo primero los puntos de la secuela mayor." sqref="D20">
      <formula1>0</formula1>
      <formula2>999999</formula2>
    </dataValidation>
    <dataValidation allowBlank="1" showInputMessage="1" showErrorMessage="1" promptTitle="Introducción del Código Secuela" prompt="Introducir si se desa Código de Secuela" sqref="B20"/>
    <dataValidation allowBlank="1" showInputMessage="1" showErrorMessage="1" promptTitle="Introducir Descripción Secuela" prompt="Si desea descripción de la Secuela" sqref="C20"/>
    <dataValidation allowBlank="1" showInputMessage="1" showErrorMessage="1" promptTitle="Formato de la Fecha del Alta." prompt="Rectificar la fecha con mismo formato" errorTitle="Verificar formato fecha e inicio" error="De 08/11/1995 al 31/12/2005" sqref="B5"/>
    <dataValidation allowBlank="1" showInputMessage="1" showErrorMessage="1" promptTitle="Introducción Nombre Perjudicado" prompt="Introducir si se desa Nombre Perjudicado" sqref="C5"/>
    <dataValidation type="whole" allowBlank="1" showInputMessage="1" showErrorMessage="1" promptTitle="Introducción Edad Perjudicado" prompt="Introducir la edad del Perjudicado" errorTitle="Sólo número entero" sqref="D5">
      <formula1>0</formula1>
      <formula2>150</formula2>
    </dataValidation>
    <dataValidation type="whole" allowBlank="1" showInputMessage="1" showErrorMessage="1" promptTitle="Introducir días Hospitalización" prompt="Los días de Estancia Hospitalaria" sqref="D10">
      <formula1>0</formula1>
      <formula2>9999999</formula2>
    </dataValidation>
    <dataValidation type="whole" allowBlank="1" showInputMessage="1" showErrorMessage="1" promptTitle="Introducir los días Impeditivos." prompt="Definición: Pulsar sobre Días Impeditivos " sqref="D11">
      <formula1>0</formula1>
      <formula2>9999999</formula2>
    </dataValidation>
    <dataValidation type="whole" allowBlank="1" showInputMessage="1" showErrorMessage="1" promptTitle="Introducir días No Impeditivos ." prompt="Días de Baja no impeditivos" sqref="D12">
      <formula1>0</formula1>
      <formula2>9999999</formula2>
    </dataValidation>
    <dataValidation type="whole" allowBlank="1" showInputMessage="1" showErrorMessage="1" promptTitle="Introducir Perjuicio estético" prompt="Introducir Puntos Perjuicio estético" sqref="D39">
      <formula1>0</formula1>
      <formula2>9999999</formula2>
    </dataValidation>
  </dataValidations>
  <printOptions/>
  <pageMargins left="0.7" right="0.7" top="0.75" bottom="0.75" header="0.3" footer="0.3"/>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R93"/>
  <sheetViews>
    <sheetView showZeros="0" tabSelected="1" zoomScale="120" zoomScaleNormal="120" zoomScalePageLayoutView="0" workbookViewId="0" topLeftCell="A1">
      <selection activeCell="D5" sqref="D5"/>
    </sheetView>
  </sheetViews>
  <sheetFormatPr defaultColWidth="11.421875" defaultRowHeight="12.75"/>
  <cols>
    <col min="1" max="1" width="11.421875" style="107" customWidth="1"/>
    <col min="2" max="2" width="13.28125" style="107" customWidth="1"/>
    <col min="3" max="3" width="50.28125" style="107" customWidth="1"/>
    <col min="4" max="4" width="7.421875" style="107" customWidth="1"/>
    <col min="5" max="5" width="14.421875" style="107" customWidth="1"/>
    <col min="6" max="16384" width="11.421875" style="107" customWidth="1"/>
  </cols>
  <sheetData>
    <row r="1" spans="1:18" ht="13.5" thickBot="1">
      <c r="A1" s="105"/>
      <c r="B1" s="203" t="b">
        <f>IF(D5&gt;15,"Perjuicio económico"," ")=IF(D5&lt;65,"Perjuicio económico"," ")</f>
        <v>0</v>
      </c>
      <c r="C1" s="218"/>
      <c r="D1" s="205" t="str">
        <f>IF(B$1=TRUE,0.1," 0")</f>
        <v> 0</v>
      </c>
      <c r="E1" s="219"/>
      <c r="F1" s="106"/>
      <c r="G1" s="84"/>
      <c r="H1" s="100"/>
      <c r="I1" s="100"/>
      <c r="J1" s="100"/>
      <c r="K1" s="100"/>
      <c r="L1" s="100"/>
      <c r="M1" s="100"/>
      <c r="N1" s="84"/>
      <c r="O1" s="84"/>
      <c r="P1" s="2"/>
      <c r="Q1" s="2"/>
      <c r="R1" s="2"/>
    </row>
    <row r="2" spans="1:18" ht="12.75">
      <c r="A2" s="108"/>
      <c r="B2" s="255" t="s">
        <v>25</v>
      </c>
      <c r="C2" s="256"/>
      <c r="D2" s="256"/>
      <c r="E2" s="257"/>
      <c r="F2" s="109"/>
      <c r="G2" s="84"/>
      <c r="H2" s="100"/>
      <c r="I2" s="100"/>
      <c r="J2" s="100"/>
      <c r="K2" s="100"/>
      <c r="L2" s="100"/>
      <c r="M2" s="100"/>
      <c r="N2" s="84"/>
      <c r="O2" s="84"/>
      <c r="P2" s="2"/>
      <c r="Q2" s="2"/>
      <c r="R2" s="2"/>
    </row>
    <row r="3" spans="1:18" ht="9.75" customHeight="1">
      <c r="A3" s="63"/>
      <c r="B3" s="177"/>
      <c r="C3" s="210"/>
      <c r="D3" s="210"/>
      <c r="E3" s="211"/>
      <c r="F3" s="90"/>
      <c r="G3" s="84"/>
      <c r="H3" s="100"/>
      <c r="I3" s="100"/>
      <c r="J3" s="100"/>
      <c r="K3" s="100"/>
      <c r="L3" s="100"/>
      <c r="M3" s="100"/>
      <c r="N3" s="84"/>
      <c r="O3" s="84"/>
      <c r="P3" s="2"/>
      <c r="Q3" s="2"/>
      <c r="R3" s="2"/>
    </row>
    <row r="4" spans="1:18" ht="9.75" customHeight="1">
      <c r="A4" s="64"/>
      <c r="B4" s="167" t="s">
        <v>6</v>
      </c>
      <c r="C4" s="168" t="s">
        <v>7</v>
      </c>
      <c r="D4" s="168" t="s">
        <v>8</v>
      </c>
      <c r="E4" s="166" t="s">
        <v>5</v>
      </c>
      <c r="F4" s="64"/>
      <c r="G4" s="110"/>
      <c r="H4" s="100"/>
      <c r="I4" s="100"/>
      <c r="J4" s="100"/>
      <c r="K4" s="100"/>
      <c r="L4" s="100"/>
      <c r="M4" s="100"/>
      <c r="N4" s="84"/>
      <c r="O4" s="84"/>
      <c r="P4" s="2"/>
      <c r="Q4" s="2"/>
      <c r="R4" s="2"/>
    </row>
    <row r="5" spans="1:18" ht="9.75" customHeight="1">
      <c r="A5" s="111"/>
      <c r="B5" s="59">
        <v>41640</v>
      </c>
      <c r="C5" s="23"/>
      <c r="D5" s="145">
        <v>0</v>
      </c>
      <c r="E5" s="60">
        <v>41640</v>
      </c>
      <c r="F5" s="112"/>
      <c r="G5" s="113"/>
      <c r="H5" s="100"/>
      <c r="I5" s="100"/>
      <c r="J5" s="100"/>
      <c r="K5" s="100"/>
      <c r="L5" s="100"/>
      <c r="M5" s="100"/>
      <c r="N5" s="84"/>
      <c r="O5" s="84"/>
      <c r="P5" s="2"/>
      <c r="Q5" s="2"/>
      <c r="R5" s="2"/>
    </row>
    <row r="6" spans="1:18" ht="9.75" customHeight="1">
      <c r="A6" s="66"/>
      <c r="B6" s="253" t="s">
        <v>13</v>
      </c>
      <c r="C6" s="254"/>
      <c r="D6" s="254"/>
      <c r="E6" s="114" t="str">
        <f>IF(B5-E5+1&lt;1.1," ",B5-E5+1)</f>
        <v> </v>
      </c>
      <c r="F6" s="84"/>
      <c r="G6" s="103"/>
      <c r="H6" s="103"/>
      <c r="I6" s="85"/>
      <c r="J6" s="85"/>
      <c r="K6" s="85"/>
      <c r="L6" s="85"/>
      <c r="M6" s="85"/>
      <c r="N6" s="84"/>
      <c r="O6" s="84"/>
      <c r="P6" s="2"/>
      <c r="Q6" s="2"/>
      <c r="R6" s="2"/>
    </row>
    <row r="7" spans="1:18" ht="9.75" customHeight="1">
      <c r="A7" s="116"/>
      <c r="B7" s="258" t="s">
        <v>9</v>
      </c>
      <c r="C7" s="259"/>
      <c r="D7" s="259"/>
      <c r="E7" s="260"/>
      <c r="F7" s="116"/>
      <c r="G7" s="102"/>
      <c r="H7" s="85" t="s">
        <v>1</v>
      </c>
      <c r="I7" s="85"/>
      <c r="J7" s="85"/>
      <c r="K7" s="85"/>
      <c r="L7" s="85"/>
      <c r="M7" s="85"/>
      <c r="N7" s="100"/>
      <c r="O7" s="84"/>
      <c r="P7" s="2"/>
      <c r="Q7" s="2"/>
      <c r="R7" s="2"/>
    </row>
    <row r="8" spans="1:18" ht="9.75" customHeight="1">
      <c r="A8" s="117"/>
      <c r="B8" s="191"/>
      <c r="C8" s="228"/>
      <c r="D8" s="228"/>
      <c r="E8" s="229"/>
      <c r="F8" s="118"/>
      <c r="G8" s="102"/>
      <c r="H8" s="100"/>
      <c r="I8" s="100"/>
      <c r="J8" s="100"/>
      <c r="K8" s="100"/>
      <c r="L8" s="100"/>
      <c r="M8" s="100"/>
      <c r="N8" s="100"/>
      <c r="O8" s="84"/>
      <c r="P8" s="2"/>
      <c r="Q8" s="2"/>
      <c r="R8" s="2"/>
    </row>
    <row r="9" spans="1:18" ht="9.75" customHeight="1">
      <c r="A9" s="119"/>
      <c r="B9" s="251" t="s">
        <v>15</v>
      </c>
      <c r="C9" s="252"/>
      <c r="D9" s="168" t="s">
        <v>10</v>
      </c>
      <c r="E9" s="166" t="s">
        <v>11</v>
      </c>
      <c r="F9" s="64"/>
      <c r="G9" s="85"/>
      <c r="H9" s="85">
        <v>1</v>
      </c>
      <c r="I9" s="169" t="s">
        <v>162</v>
      </c>
      <c r="J9" s="169" t="s">
        <v>189</v>
      </c>
      <c r="K9" s="169" t="s">
        <v>216</v>
      </c>
      <c r="L9" s="169" t="s">
        <v>243</v>
      </c>
      <c r="M9" s="169" t="s">
        <v>270</v>
      </c>
      <c r="N9" s="161"/>
      <c r="O9" s="84"/>
      <c r="P9" s="2"/>
      <c r="Q9" s="2"/>
      <c r="R9" s="2"/>
    </row>
    <row r="10" spans="1:18" ht="9.75" customHeight="1">
      <c r="A10" s="63"/>
      <c r="B10" s="191" t="s">
        <v>23</v>
      </c>
      <c r="C10" s="192"/>
      <c r="D10" s="145">
        <v>0</v>
      </c>
      <c r="E10" s="14">
        <f>+D10*71.84</f>
        <v>0</v>
      </c>
      <c r="F10" s="90"/>
      <c r="G10" s="85"/>
      <c r="H10" s="85">
        <v>2</v>
      </c>
      <c r="I10" s="169" t="s">
        <v>163</v>
      </c>
      <c r="J10" s="169" t="s">
        <v>190</v>
      </c>
      <c r="K10" s="169" t="s">
        <v>217</v>
      </c>
      <c r="L10" s="169" t="s">
        <v>244</v>
      </c>
      <c r="M10" s="169" t="s">
        <v>271</v>
      </c>
      <c r="N10" s="161"/>
      <c r="O10" s="84"/>
      <c r="P10" s="2"/>
      <c r="Q10" s="2"/>
      <c r="R10" s="2"/>
    </row>
    <row r="11" spans="1:18" ht="9.75" customHeight="1">
      <c r="A11" s="63"/>
      <c r="B11" s="191" t="s">
        <v>22</v>
      </c>
      <c r="C11" s="192"/>
      <c r="D11" s="145">
        <v>0</v>
      </c>
      <c r="E11" s="14">
        <f>+D11*58.41</f>
        <v>0</v>
      </c>
      <c r="F11" s="90"/>
      <c r="G11" s="85"/>
      <c r="H11" s="85">
        <v>3</v>
      </c>
      <c r="I11" s="169" t="s">
        <v>164</v>
      </c>
      <c r="J11" s="169" t="s">
        <v>191</v>
      </c>
      <c r="K11" s="169" t="s">
        <v>218</v>
      </c>
      <c r="L11" s="169" t="s">
        <v>245</v>
      </c>
      <c r="M11" s="169" t="s">
        <v>272</v>
      </c>
      <c r="N11" s="161"/>
      <c r="O11" s="84"/>
      <c r="P11" s="2"/>
      <c r="Q11" s="2"/>
      <c r="R11" s="2"/>
    </row>
    <row r="12" spans="1:18" ht="9.75" customHeight="1">
      <c r="A12" s="63"/>
      <c r="B12" s="191" t="s">
        <v>24</v>
      </c>
      <c r="C12" s="192"/>
      <c r="D12" s="145">
        <v>0</v>
      </c>
      <c r="E12" s="14">
        <f>+D12*31.43</f>
        <v>0</v>
      </c>
      <c r="F12" s="90"/>
      <c r="G12" s="85"/>
      <c r="H12" s="85">
        <v>4</v>
      </c>
      <c r="I12" s="169" t="s">
        <v>165</v>
      </c>
      <c r="J12" s="169" t="s">
        <v>192</v>
      </c>
      <c r="K12" s="169" t="s">
        <v>219</v>
      </c>
      <c r="L12" s="169" t="s">
        <v>246</v>
      </c>
      <c r="M12" s="169" t="s">
        <v>273</v>
      </c>
      <c r="N12" s="161"/>
      <c r="O12" s="84"/>
      <c r="P12" s="2"/>
      <c r="Q12" s="2"/>
      <c r="R12" s="2"/>
    </row>
    <row r="13" spans="1:18" ht="9.75" customHeight="1">
      <c r="A13" s="120"/>
      <c r="B13" s="253" t="s">
        <v>21</v>
      </c>
      <c r="C13" s="254"/>
      <c r="D13" s="146">
        <f>SUM(D10:D12)</f>
        <v>0</v>
      </c>
      <c r="E13" s="156">
        <f>SUM(E10:E12)</f>
        <v>0</v>
      </c>
      <c r="F13" s="121"/>
      <c r="G13" s="85"/>
      <c r="H13" s="85">
        <v>5</v>
      </c>
      <c r="I13" s="169" t="s">
        <v>166</v>
      </c>
      <c r="J13" s="169" t="s">
        <v>193</v>
      </c>
      <c r="K13" s="169" t="s">
        <v>220</v>
      </c>
      <c r="L13" s="169" t="s">
        <v>247</v>
      </c>
      <c r="M13" s="169" t="s">
        <v>274</v>
      </c>
      <c r="N13" s="161"/>
      <c r="O13" s="84"/>
      <c r="P13" s="2"/>
      <c r="Q13" s="2"/>
      <c r="R13" s="2"/>
    </row>
    <row r="14" spans="1:18" ht="8.25" customHeight="1" thickBot="1">
      <c r="A14" s="122"/>
      <c r="B14" s="215" t="str">
        <f>IF(B1=FALSE," ","Perjuicio Económico del 10%")</f>
        <v> </v>
      </c>
      <c r="C14" s="230"/>
      <c r="D14" s="230"/>
      <c r="E14" s="157">
        <f>E13*D1</f>
        <v>0</v>
      </c>
      <c r="F14" s="123"/>
      <c r="G14" s="85"/>
      <c r="H14" s="85">
        <v>6</v>
      </c>
      <c r="I14" s="169" t="s">
        <v>167</v>
      </c>
      <c r="J14" s="169" t="s">
        <v>194</v>
      </c>
      <c r="K14" s="169" t="s">
        <v>221</v>
      </c>
      <c r="L14" s="169" t="s">
        <v>248</v>
      </c>
      <c r="M14" s="169" t="s">
        <v>275</v>
      </c>
      <c r="N14" s="161"/>
      <c r="O14" s="84"/>
      <c r="P14" s="2"/>
      <c r="Q14" s="2"/>
      <c r="R14" s="2"/>
    </row>
    <row r="15" spans="1:18" ht="12" customHeight="1" thickBot="1" thickTop="1">
      <c r="A15" s="120"/>
      <c r="B15" s="240" t="s">
        <v>17</v>
      </c>
      <c r="C15" s="247"/>
      <c r="D15" s="247"/>
      <c r="E15" s="158">
        <f>E13+E14</f>
        <v>0</v>
      </c>
      <c r="F15" s="124"/>
      <c r="G15" s="85"/>
      <c r="H15" s="85">
        <v>7</v>
      </c>
      <c r="I15" s="169" t="s">
        <v>168</v>
      </c>
      <c r="J15" s="169" t="s">
        <v>195</v>
      </c>
      <c r="K15" s="169" t="s">
        <v>222</v>
      </c>
      <c r="L15" s="169" t="s">
        <v>249</v>
      </c>
      <c r="M15" s="169" t="s">
        <v>276</v>
      </c>
      <c r="N15" s="161"/>
      <c r="O15" s="84"/>
      <c r="P15" s="2"/>
      <c r="Q15" s="2"/>
      <c r="R15" s="2"/>
    </row>
    <row r="16" spans="1:18" ht="9.75" customHeight="1" thickTop="1">
      <c r="A16" s="117"/>
      <c r="B16" s="177"/>
      <c r="C16" s="225"/>
      <c r="D16" s="225"/>
      <c r="E16" s="226"/>
      <c r="F16" s="118"/>
      <c r="G16" s="85"/>
      <c r="H16" s="85">
        <v>8</v>
      </c>
      <c r="I16" s="169" t="s">
        <v>169</v>
      </c>
      <c r="J16" s="169" t="s">
        <v>196</v>
      </c>
      <c r="K16" s="169" t="s">
        <v>223</v>
      </c>
      <c r="L16" s="169" t="s">
        <v>250</v>
      </c>
      <c r="M16" s="169" t="s">
        <v>277</v>
      </c>
      <c r="N16" s="161"/>
      <c r="O16" s="84"/>
      <c r="P16" s="2"/>
      <c r="Q16" s="2"/>
      <c r="R16" s="2"/>
    </row>
    <row r="17" spans="1:18" ht="9.75" customHeight="1">
      <c r="A17" s="116"/>
      <c r="B17" s="248" t="s">
        <v>16</v>
      </c>
      <c r="C17" s="249"/>
      <c r="D17" s="249"/>
      <c r="E17" s="250"/>
      <c r="F17" s="116"/>
      <c r="G17" s="85"/>
      <c r="H17" s="85">
        <v>9</v>
      </c>
      <c r="I17" s="169" t="s">
        <v>170</v>
      </c>
      <c r="J17" s="169" t="s">
        <v>197</v>
      </c>
      <c r="K17" s="169" t="s">
        <v>224</v>
      </c>
      <c r="L17" s="169" t="s">
        <v>251</v>
      </c>
      <c r="M17" s="169" t="s">
        <v>278</v>
      </c>
      <c r="N17" s="161"/>
      <c r="O17" s="84"/>
      <c r="P17" s="2"/>
      <c r="Q17" s="2"/>
      <c r="R17" s="2"/>
    </row>
    <row r="18" spans="1:18" ht="9.75" customHeight="1">
      <c r="A18" s="117"/>
      <c r="B18" s="182"/>
      <c r="C18" s="234"/>
      <c r="D18" s="234"/>
      <c r="E18" s="235"/>
      <c r="F18" s="118"/>
      <c r="G18" s="85"/>
      <c r="H18" s="85">
        <v>10</v>
      </c>
      <c r="I18" s="169" t="s">
        <v>171</v>
      </c>
      <c r="J18" s="169" t="s">
        <v>198</v>
      </c>
      <c r="K18" s="169" t="s">
        <v>225</v>
      </c>
      <c r="L18" s="169" t="s">
        <v>252</v>
      </c>
      <c r="M18" s="169" t="s">
        <v>279</v>
      </c>
      <c r="N18" s="161"/>
      <c r="O18" s="84"/>
      <c r="P18" s="2"/>
      <c r="Q18" s="2"/>
      <c r="R18" s="2"/>
    </row>
    <row r="19" spans="1:18" ht="9.75" customHeight="1">
      <c r="A19" s="64"/>
      <c r="B19" s="167" t="s">
        <v>3</v>
      </c>
      <c r="C19" s="168" t="s">
        <v>2</v>
      </c>
      <c r="D19" s="168" t="s">
        <v>1</v>
      </c>
      <c r="E19" s="166" t="s">
        <v>11</v>
      </c>
      <c r="F19" s="64"/>
      <c r="G19" s="85"/>
      <c r="H19" s="85">
        <v>15</v>
      </c>
      <c r="I19" s="169" t="s">
        <v>172</v>
      </c>
      <c r="J19" s="169" t="s">
        <v>199</v>
      </c>
      <c r="K19" s="169" t="s">
        <v>226</v>
      </c>
      <c r="L19" s="169" t="s">
        <v>253</v>
      </c>
      <c r="M19" s="169" t="s">
        <v>280</v>
      </c>
      <c r="N19" s="161"/>
      <c r="O19" s="84"/>
      <c r="P19" s="2"/>
      <c r="Q19" s="2"/>
      <c r="R19" s="2"/>
    </row>
    <row r="20" spans="1:18" ht="9.75" customHeight="1">
      <c r="A20" s="117"/>
      <c r="B20" s="19"/>
      <c r="C20" s="151"/>
      <c r="D20" s="147">
        <v>0</v>
      </c>
      <c r="E20" s="143"/>
      <c r="F20" s="118"/>
      <c r="G20" s="86">
        <f>D20</f>
        <v>0</v>
      </c>
      <c r="H20" s="85">
        <v>20</v>
      </c>
      <c r="I20" s="169" t="s">
        <v>173</v>
      </c>
      <c r="J20" s="169" t="s">
        <v>200</v>
      </c>
      <c r="K20" s="169" t="s">
        <v>227</v>
      </c>
      <c r="L20" s="169" t="s">
        <v>254</v>
      </c>
      <c r="M20" s="169" t="s">
        <v>281</v>
      </c>
      <c r="N20" s="161"/>
      <c r="O20" s="84"/>
      <c r="P20" s="2"/>
      <c r="Q20" s="2"/>
      <c r="R20" s="2"/>
    </row>
    <row r="21" spans="1:18" ht="9.75" customHeight="1">
      <c r="A21" s="63"/>
      <c r="B21" s="22"/>
      <c r="C21" s="23"/>
      <c r="D21" s="145">
        <v>0</v>
      </c>
      <c r="E21" s="140"/>
      <c r="F21" s="90"/>
      <c r="G21" s="86">
        <f aca="true" t="shared" si="0" ref="G21:G36">ROUNDUP((100-G20)*D21/100+G20,0)</f>
        <v>0</v>
      </c>
      <c r="H21" s="85">
        <v>25</v>
      </c>
      <c r="I21" s="169" t="s">
        <v>174</v>
      </c>
      <c r="J21" s="169" t="s">
        <v>201</v>
      </c>
      <c r="K21" s="169" t="s">
        <v>228</v>
      </c>
      <c r="L21" s="169" t="s">
        <v>255</v>
      </c>
      <c r="M21" s="169" t="s">
        <v>282</v>
      </c>
      <c r="N21" s="161"/>
      <c r="O21" s="84"/>
      <c r="P21" s="2"/>
      <c r="Q21" s="2"/>
      <c r="R21" s="2"/>
    </row>
    <row r="22" spans="1:18" ht="9.75" customHeight="1">
      <c r="A22" s="63"/>
      <c r="B22" s="22"/>
      <c r="C22" s="23"/>
      <c r="D22" s="145">
        <v>0</v>
      </c>
      <c r="E22" s="140"/>
      <c r="F22" s="90"/>
      <c r="G22" s="86">
        <f t="shared" si="0"/>
        <v>0</v>
      </c>
      <c r="H22" s="85">
        <v>30</v>
      </c>
      <c r="I22" s="169" t="s">
        <v>175</v>
      </c>
      <c r="J22" s="169" t="s">
        <v>202</v>
      </c>
      <c r="K22" s="169" t="s">
        <v>229</v>
      </c>
      <c r="L22" s="169" t="s">
        <v>256</v>
      </c>
      <c r="M22" s="169" t="s">
        <v>283</v>
      </c>
      <c r="N22" s="161"/>
      <c r="O22" s="84"/>
      <c r="P22" s="2"/>
      <c r="Q22" s="2"/>
      <c r="R22" s="2"/>
    </row>
    <row r="23" spans="1:18" ht="9.75" customHeight="1">
      <c r="A23" s="63"/>
      <c r="B23" s="22"/>
      <c r="C23" s="23"/>
      <c r="D23" s="145">
        <v>0</v>
      </c>
      <c r="E23" s="140"/>
      <c r="F23" s="90"/>
      <c r="G23" s="86">
        <f t="shared" si="0"/>
        <v>0</v>
      </c>
      <c r="H23" s="85">
        <v>35</v>
      </c>
      <c r="I23" s="169" t="s">
        <v>176</v>
      </c>
      <c r="J23" s="169" t="s">
        <v>203</v>
      </c>
      <c r="K23" s="169" t="s">
        <v>230</v>
      </c>
      <c r="L23" s="169" t="s">
        <v>257</v>
      </c>
      <c r="M23" s="169" t="s">
        <v>284</v>
      </c>
      <c r="N23" s="161"/>
      <c r="O23" s="84"/>
      <c r="P23" s="2"/>
      <c r="Q23" s="2"/>
      <c r="R23" s="2"/>
    </row>
    <row r="24" spans="1:18" ht="9.75" customHeight="1">
      <c r="A24" s="63"/>
      <c r="B24" s="22"/>
      <c r="C24" s="23"/>
      <c r="D24" s="145">
        <v>0</v>
      </c>
      <c r="E24" s="140"/>
      <c r="F24" s="90"/>
      <c r="G24" s="86">
        <f t="shared" si="0"/>
        <v>0</v>
      </c>
      <c r="H24" s="85">
        <v>40</v>
      </c>
      <c r="I24" s="169" t="s">
        <v>177</v>
      </c>
      <c r="J24" s="169" t="s">
        <v>204</v>
      </c>
      <c r="K24" s="169" t="s">
        <v>231</v>
      </c>
      <c r="L24" s="169" t="s">
        <v>258</v>
      </c>
      <c r="M24" s="169" t="s">
        <v>285</v>
      </c>
      <c r="N24" s="161"/>
      <c r="O24" s="84"/>
      <c r="P24" s="2"/>
      <c r="Q24" s="2"/>
      <c r="R24" s="2"/>
    </row>
    <row r="25" spans="1:18" ht="9.75" customHeight="1">
      <c r="A25" s="63"/>
      <c r="B25" s="22"/>
      <c r="C25" s="23"/>
      <c r="D25" s="145">
        <v>0</v>
      </c>
      <c r="E25" s="140"/>
      <c r="F25" s="90"/>
      <c r="G25" s="86">
        <f t="shared" si="0"/>
        <v>0</v>
      </c>
      <c r="H25" s="85">
        <v>45</v>
      </c>
      <c r="I25" s="169" t="s">
        <v>178</v>
      </c>
      <c r="J25" s="169" t="s">
        <v>205</v>
      </c>
      <c r="K25" s="169" t="s">
        <v>232</v>
      </c>
      <c r="L25" s="169" t="s">
        <v>259</v>
      </c>
      <c r="M25" s="169" t="s">
        <v>286</v>
      </c>
      <c r="N25" s="161"/>
      <c r="O25" s="84"/>
      <c r="P25" s="2"/>
      <c r="Q25" s="2"/>
      <c r="R25" s="2"/>
    </row>
    <row r="26" spans="1:18" ht="9.75" customHeight="1">
      <c r="A26" s="63"/>
      <c r="B26" s="22"/>
      <c r="C26" s="23"/>
      <c r="D26" s="145">
        <v>0</v>
      </c>
      <c r="E26" s="140"/>
      <c r="F26" s="90"/>
      <c r="G26" s="86">
        <f t="shared" si="0"/>
        <v>0</v>
      </c>
      <c r="H26" s="85">
        <v>50</v>
      </c>
      <c r="I26" s="169" t="s">
        <v>179</v>
      </c>
      <c r="J26" s="169" t="s">
        <v>206</v>
      </c>
      <c r="K26" s="169" t="s">
        <v>233</v>
      </c>
      <c r="L26" s="169" t="s">
        <v>260</v>
      </c>
      <c r="M26" s="169" t="s">
        <v>287</v>
      </c>
      <c r="N26" s="161"/>
      <c r="O26" s="84"/>
      <c r="P26" s="2"/>
      <c r="Q26" s="2"/>
      <c r="R26" s="2"/>
    </row>
    <row r="27" spans="1:18" ht="9.75" customHeight="1">
      <c r="A27" s="63"/>
      <c r="B27" s="22"/>
      <c r="C27" s="23"/>
      <c r="D27" s="145">
        <v>0</v>
      </c>
      <c r="E27" s="140"/>
      <c r="F27" s="90"/>
      <c r="G27" s="86">
        <f t="shared" si="0"/>
        <v>0</v>
      </c>
      <c r="H27" s="85">
        <v>55</v>
      </c>
      <c r="I27" s="169" t="s">
        <v>180</v>
      </c>
      <c r="J27" s="169" t="s">
        <v>207</v>
      </c>
      <c r="K27" s="169" t="s">
        <v>234</v>
      </c>
      <c r="L27" s="169" t="s">
        <v>261</v>
      </c>
      <c r="M27" s="169" t="s">
        <v>288</v>
      </c>
      <c r="N27" s="161"/>
      <c r="O27" s="84"/>
      <c r="P27" s="2"/>
      <c r="Q27" s="2"/>
      <c r="R27" s="2"/>
    </row>
    <row r="28" spans="1:18" ht="9.75" customHeight="1">
      <c r="A28" s="63"/>
      <c r="B28" s="22"/>
      <c r="C28" s="23"/>
      <c r="D28" s="145">
        <v>0</v>
      </c>
      <c r="E28" s="140"/>
      <c r="F28" s="90"/>
      <c r="G28" s="86">
        <f t="shared" si="0"/>
        <v>0</v>
      </c>
      <c r="H28" s="85">
        <v>60</v>
      </c>
      <c r="I28" s="169" t="s">
        <v>181</v>
      </c>
      <c r="J28" s="169" t="s">
        <v>208</v>
      </c>
      <c r="K28" s="169" t="s">
        <v>235</v>
      </c>
      <c r="L28" s="169" t="s">
        <v>262</v>
      </c>
      <c r="M28" s="169" t="s">
        <v>289</v>
      </c>
      <c r="N28" s="161"/>
      <c r="O28" s="84"/>
      <c r="P28" s="2"/>
      <c r="Q28" s="2"/>
      <c r="R28" s="2"/>
    </row>
    <row r="29" spans="1:18" ht="9.75" customHeight="1">
      <c r="A29" s="64"/>
      <c r="B29" s="22"/>
      <c r="C29" s="23"/>
      <c r="D29" s="145">
        <v>0</v>
      </c>
      <c r="E29" s="140"/>
      <c r="F29" s="90"/>
      <c r="G29" s="86">
        <f t="shared" si="0"/>
        <v>0</v>
      </c>
      <c r="H29" s="85">
        <v>65</v>
      </c>
      <c r="I29" s="169" t="s">
        <v>182</v>
      </c>
      <c r="J29" s="169" t="s">
        <v>209</v>
      </c>
      <c r="K29" s="169" t="s">
        <v>236</v>
      </c>
      <c r="L29" s="169" t="s">
        <v>263</v>
      </c>
      <c r="M29" s="169" t="s">
        <v>290</v>
      </c>
      <c r="N29" s="161"/>
      <c r="O29" s="84"/>
      <c r="P29" s="2"/>
      <c r="Q29" s="2"/>
      <c r="R29" s="2"/>
    </row>
    <row r="30" spans="1:18" ht="9.75" customHeight="1">
      <c r="A30" s="63"/>
      <c r="B30" s="22"/>
      <c r="C30" s="23"/>
      <c r="D30" s="145">
        <v>0</v>
      </c>
      <c r="E30" s="140"/>
      <c r="F30" s="90"/>
      <c r="G30" s="86">
        <f t="shared" si="0"/>
        <v>0</v>
      </c>
      <c r="H30" s="85">
        <v>70</v>
      </c>
      <c r="I30" s="169" t="s">
        <v>183</v>
      </c>
      <c r="J30" s="169" t="s">
        <v>210</v>
      </c>
      <c r="K30" s="169" t="s">
        <v>237</v>
      </c>
      <c r="L30" s="169" t="s">
        <v>264</v>
      </c>
      <c r="M30" s="169" t="s">
        <v>291</v>
      </c>
      <c r="N30" s="161"/>
      <c r="O30" s="84"/>
      <c r="P30" s="2"/>
      <c r="Q30" s="2"/>
      <c r="R30" s="2"/>
    </row>
    <row r="31" spans="1:18" ht="9.75" customHeight="1">
      <c r="A31" s="63"/>
      <c r="B31" s="22"/>
      <c r="C31" s="23"/>
      <c r="D31" s="145">
        <v>0</v>
      </c>
      <c r="E31" s="140"/>
      <c r="F31" s="90"/>
      <c r="G31" s="86">
        <f t="shared" si="0"/>
        <v>0</v>
      </c>
      <c r="H31" s="85">
        <v>75</v>
      </c>
      <c r="I31" s="169" t="s">
        <v>184</v>
      </c>
      <c r="J31" s="169" t="s">
        <v>211</v>
      </c>
      <c r="K31" s="169" t="s">
        <v>238</v>
      </c>
      <c r="L31" s="169" t="s">
        <v>265</v>
      </c>
      <c r="M31" s="169" t="s">
        <v>292</v>
      </c>
      <c r="N31" s="161"/>
      <c r="O31" s="84"/>
      <c r="P31" s="2"/>
      <c r="Q31" s="2"/>
      <c r="R31" s="2"/>
    </row>
    <row r="32" spans="1:18" ht="9.75" customHeight="1">
      <c r="A32" s="63"/>
      <c r="B32" s="22"/>
      <c r="C32" s="23"/>
      <c r="D32" s="145">
        <v>0</v>
      </c>
      <c r="E32" s="140"/>
      <c r="F32" s="90"/>
      <c r="G32" s="86">
        <f t="shared" si="0"/>
        <v>0</v>
      </c>
      <c r="H32" s="85">
        <v>80</v>
      </c>
      <c r="I32" s="169" t="s">
        <v>185</v>
      </c>
      <c r="J32" s="169" t="s">
        <v>212</v>
      </c>
      <c r="K32" s="169" t="s">
        <v>239</v>
      </c>
      <c r="L32" s="169" t="s">
        <v>266</v>
      </c>
      <c r="M32" s="169" t="s">
        <v>293</v>
      </c>
      <c r="N32" s="161"/>
      <c r="O32" s="84"/>
      <c r="P32" s="2"/>
      <c r="Q32" s="2"/>
      <c r="R32" s="2"/>
    </row>
    <row r="33" spans="1:18" ht="9.75" customHeight="1">
      <c r="A33" s="63"/>
      <c r="B33" s="22"/>
      <c r="C33" s="23"/>
      <c r="D33" s="145">
        <v>0</v>
      </c>
      <c r="E33" s="140"/>
      <c r="F33" s="90"/>
      <c r="G33" s="86">
        <f t="shared" si="0"/>
        <v>0</v>
      </c>
      <c r="H33" s="85">
        <v>85</v>
      </c>
      <c r="I33" s="169" t="s">
        <v>186</v>
      </c>
      <c r="J33" s="169" t="s">
        <v>213</v>
      </c>
      <c r="K33" s="169" t="s">
        <v>240</v>
      </c>
      <c r="L33" s="169" t="s">
        <v>267</v>
      </c>
      <c r="M33" s="169" t="s">
        <v>294</v>
      </c>
      <c r="N33" s="161"/>
      <c r="O33" s="84"/>
      <c r="P33" s="2"/>
      <c r="Q33" s="2"/>
      <c r="R33" s="2"/>
    </row>
    <row r="34" spans="1:18" ht="9.75" customHeight="1">
      <c r="A34" s="63"/>
      <c r="B34" s="22"/>
      <c r="C34" s="23"/>
      <c r="D34" s="145">
        <v>0</v>
      </c>
      <c r="E34" s="140"/>
      <c r="F34" s="90"/>
      <c r="G34" s="86">
        <f t="shared" si="0"/>
        <v>0</v>
      </c>
      <c r="H34" s="85">
        <v>90</v>
      </c>
      <c r="I34" s="169" t="s">
        <v>187</v>
      </c>
      <c r="J34" s="169" t="s">
        <v>214</v>
      </c>
      <c r="K34" s="169" t="s">
        <v>241</v>
      </c>
      <c r="L34" s="169" t="s">
        <v>268</v>
      </c>
      <c r="M34" s="169" t="s">
        <v>295</v>
      </c>
      <c r="N34" s="161"/>
      <c r="O34" s="84"/>
      <c r="P34" s="2"/>
      <c r="Q34" s="2"/>
      <c r="R34" s="2"/>
    </row>
    <row r="35" spans="1:18" ht="9.75" customHeight="1">
      <c r="A35" s="63"/>
      <c r="B35" s="22"/>
      <c r="C35" s="23"/>
      <c r="D35" s="145">
        <v>0</v>
      </c>
      <c r="E35" s="140"/>
      <c r="F35" s="90"/>
      <c r="G35" s="86">
        <f t="shared" si="0"/>
        <v>0</v>
      </c>
      <c r="H35" s="85">
        <v>100</v>
      </c>
      <c r="I35" s="169" t="s">
        <v>188</v>
      </c>
      <c r="J35" s="169" t="s">
        <v>215</v>
      </c>
      <c r="K35" s="169" t="s">
        <v>242</v>
      </c>
      <c r="L35" s="169" t="s">
        <v>269</v>
      </c>
      <c r="M35" s="169" t="s">
        <v>296</v>
      </c>
      <c r="N35" s="161"/>
      <c r="O35" s="84"/>
      <c r="P35" s="2"/>
      <c r="Q35" s="2"/>
      <c r="R35" s="2"/>
    </row>
    <row r="36" spans="1:18" ht="9.75" customHeight="1">
      <c r="A36" s="63"/>
      <c r="B36" s="22"/>
      <c r="C36" s="23"/>
      <c r="D36" s="145">
        <v>0</v>
      </c>
      <c r="E36" s="140"/>
      <c r="F36" s="90"/>
      <c r="G36" s="86">
        <f t="shared" si="0"/>
        <v>0</v>
      </c>
      <c r="H36" s="100"/>
      <c r="I36" s="100"/>
      <c r="J36" s="100"/>
      <c r="K36" s="100"/>
      <c r="L36" s="100"/>
      <c r="M36" s="100"/>
      <c r="N36" s="161"/>
      <c r="O36" s="84"/>
      <c r="P36" s="2"/>
      <c r="Q36" s="2"/>
      <c r="R36" s="2"/>
    </row>
    <row r="37" spans="1:18" ht="9.75" customHeight="1">
      <c r="A37" s="125"/>
      <c r="B37" s="240" t="s">
        <v>4</v>
      </c>
      <c r="C37" s="241"/>
      <c r="D37" s="148">
        <f>G36</f>
        <v>0</v>
      </c>
      <c r="E37" s="140">
        <f>IF(D37=0,0,G36*I41)</f>
        <v>0</v>
      </c>
      <c r="F37" s="126"/>
      <c r="G37" s="85"/>
      <c r="H37" s="85" t="s">
        <v>8</v>
      </c>
      <c r="I37" s="85">
        <v>1</v>
      </c>
      <c r="J37" s="85">
        <v>21</v>
      </c>
      <c r="K37" s="85">
        <v>41</v>
      </c>
      <c r="L37" s="85">
        <v>56</v>
      </c>
      <c r="M37" s="85">
        <v>66</v>
      </c>
      <c r="N37" s="161"/>
      <c r="O37" s="84"/>
      <c r="P37" s="2"/>
      <c r="Q37" s="2"/>
      <c r="R37" s="2"/>
    </row>
    <row r="38" spans="1:18" ht="9.75" customHeight="1">
      <c r="A38" s="117"/>
      <c r="B38" s="177"/>
      <c r="C38" s="225"/>
      <c r="D38" s="225"/>
      <c r="E38" s="226"/>
      <c r="F38" s="118"/>
      <c r="G38" s="85"/>
      <c r="H38" s="85">
        <v>0</v>
      </c>
      <c r="I38" s="85" t="e">
        <f>VLOOKUP($D$37,$H$9:$M$35,2)</f>
        <v>#N/A</v>
      </c>
      <c r="J38" s="85" t="e">
        <f>VLOOKUP($D$37,$H$9:$M$35,3)</f>
        <v>#N/A</v>
      </c>
      <c r="K38" s="85" t="e">
        <f>VLOOKUP($D$37,$H$9:$M$35,4)</f>
        <v>#N/A</v>
      </c>
      <c r="L38" s="85" t="e">
        <f>VLOOKUP($D$37,$H$9:$M$35,5)</f>
        <v>#N/A</v>
      </c>
      <c r="M38" s="85" t="e">
        <f>VLOOKUP($D$37,$H$9:$M$35,6)</f>
        <v>#N/A</v>
      </c>
      <c r="N38" s="161"/>
      <c r="O38" s="84"/>
      <c r="P38" s="2"/>
      <c r="Q38" s="2"/>
      <c r="R38" s="2"/>
    </row>
    <row r="39" spans="1:18" ht="9.75" customHeight="1">
      <c r="A39" s="125"/>
      <c r="B39" s="240" t="s">
        <v>0</v>
      </c>
      <c r="C39" s="241"/>
      <c r="D39" s="145">
        <v>0</v>
      </c>
      <c r="E39" s="150">
        <f>IF(D39=0,0,J41*D39)</f>
        <v>0</v>
      </c>
      <c r="F39" s="126"/>
      <c r="G39" s="85"/>
      <c r="H39" s="85">
        <v>0</v>
      </c>
      <c r="I39" s="85" t="e">
        <f>VLOOKUP($D$39,$H$9:$M$35,2)</f>
        <v>#N/A</v>
      </c>
      <c r="J39" s="85" t="e">
        <f>VLOOKUP($D$39,$H$9:$M$35,3)</f>
        <v>#N/A</v>
      </c>
      <c r="K39" s="85" t="e">
        <f>VLOOKUP($D$39,$H$9:$M$35,4)</f>
        <v>#N/A</v>
      </c>
      <c r="L39" s="85" t="e">
        <f>VLOOKUP($D$39,$H$9:$M$35,5)</f>
        <v>#N/A</v>
      </c>
      <c r="M39" s="85" t="e">
        <f>VLOOKUP($D$39,$H$9:$M$35,6)</f>
        <v>#N/A</v>
      </c>
      <c r="N39" s="161"/>
      <c r="O39" s="84"/>
      <c r="P39" s="2"/>
      <c r="Q39" s="2"/>
      <c r="R39" s="2"/>
    </row>
    <row r="40" spans="1:18" ht="9.75" customHeight="1">
      <c r="A40" s="125"/>
      <c r="B40" s="242" t="s">
        <v>14</v>
      </c>
      <c r="C40" s="224"/>
      <c r="D40" s="224"/>
      <c r="E40" s="141">
        <f>E37+E39</f>
        <v>0</v>
      </c>
      <c r="F40" s="126"/>
      <c r="G40" s="85"/>
      <c r="H40" s="85"/>
      <c r="I40" s="85"/>
      <c r="J40" s="85"/>
      <c r="K40" s="85"/>
      <c r="L40" s="85"/>
      <c r="M40" s="85"/>
      <c r="N40" s="161"/>
      <c r="O40" s="84"/>
      <c r="P40" s="2"/>
      <c r="Q40" s="2"/>
      <c r="R40" s="2"/>
    </row>
    <row r="41" spans="1:18" ht="8.25" customHeight="1" thickBot="1">
      <c r="A41" s="125"/>
      <c r="B41" s="8"/>
      <c r="C41" s="27" t="str">
        <f>IF(B1=FALSE," ","Perjuicio Económico 10%")</f>
        <v> </v>
      </c>
      <c r="D41" s="28" t="str">
        <f>IF(B$1=TRUE,0.1," 0")</f>
        <v> 0</v>
      </c>
      <c r="E41" s="140">
        <f>(E40*10/10)*D41</f>
        <v>0</v>
      </c>
      <c r="F41" s="126"/>
      <c r="G41" s="85"/>
      <c r="H41" s="85"/>
      <c r="I41" s="86" t="e">
        <f>HLOOKUP(D5,I37:M38,2)</f>
        <v>#N/A</v>
      </c>
      <c r="J41" s="86" t="e">
        <f>HLOOKUP(D5,I37:M39,3)</f>
        <v>#N/A</v>
      </c>
      <c r="K41" s="85"/>
      <c r="L41" s="85"/>
      <c r="M41" s="85"/>
      <c r="N41" s="161"/>
      <c r="O41" s="84"/>
      <c r="P41" s="2"/>
      <c r="Q41" s="2"/>
      <c r="R41" s="2"/>
    </row>
    <row r="42" spans="1:18" ht="9.75" customHeight="1" thickBot="1" thickTop="1">
      <c r="A42" s="120"/>
      <c r="B42" s="243" t="s">
        <v>26</v>
      </c>
      <c r="C42" s="244"/>
      <c r="D42" s="244"/>
      <c r="E42" s="142">
        <f>SUM(E37,E39,E41)</f>
        <v>0</v>
      </c>
      <c r="F42" s="124"/>
      <c r="G42" s="85"/>
      <c r="H42" s="85"/>
      <c r="I42" s="85"/>
      <c r="J42" s="85"/>
      <c r="K42" s="85"/>
      <c r="L42" s="85"/>
      <c r="M42" s="85"/>
      <c r="N42" s="161"/>
      <c r="O42" s="84"/>
      <c r="P42" s="2"/>
      <c r="Q42" s="2"/>
      <c r="R42" s="2"/>
    </row>
    <row r="43" spans="1:18" ht="6.75" customHeight="1" thickBot="1" thickTop="1">
      <c r="A43" s="117"/>
      <c r="B43" s="177"/>
      <c r="C43" s="225"/>
      <c r="D43" s="225"/>
      <c r="E43" s="226"/>
      <c r="F43" s="118"/>
      <c r="G43" s="85"/>
      <c r="H43" s="100"/>
      <c r="I43" s="100"/>
      <c r="J43" s="100"/>
      <c r="K43" s="100"/>
      <c r="L43" s="100"/>
      <c r="M43" s="100"/>
      <c r="N43" s="161"/>
      <c r="O43" s="84"/>
      <c r="P43" s="2"/>
      <c r="Q43" s="2"/>
      <c r="R43" s="2"/>
    </row>
    <row r="44" spans="1:18" ht="13.5" customHeight="1" thickBot="1" thickTop="1">
      <c r="A44" s="127"/>
      <c r="B44" s="245" t="s">
        <v>19</v>
      </c>
      <c r="C44" s="246"/>
      <c r="D44" s="246"/>
      <c r="E44" s="144">
        <f>+E15+E42</f>
        <v>0</v>
      </c>
      <c r="F44" s="128"/>
      <c r="G44" s="85"/>
      <c r="H44" s="100"/>
      <c r="I44" s="100"/>
      <c r="J44" s="100"/>
      <c r="K44" s="100"/>
      <c r="L44" s="100"/>
      <c r="M44" s="100"/>
      <c r="N44" s="161"/>
      <c r="O44" s="84"/>
      <c r="P44" s="2"/>
      <c r="Q44" s="2"/>
      <c r="R44" s="2"/>
    </row>
    <row r="45" spans="1:18" ht="9.75" customHeight="1">
      <c r="A45" s="129"/>
      <c r="B45" s="130"/>
      <c r="C45" s="131"/>
      <c r="D45" s="131"/>
      <c r="E45" s="131"/>
      <c r="F45" s="132"/>
      <c r="G45" s="85"/>
      <c r="H45" s="161"/>
      <c r="I45" s="161"/>
      <c r="J45" s="161"/>
      <c r="K45" s="161"/>
      <c r="L45" s="161"/>
      <c r="M45" s="161"/>
      <c r="N45" s="161"/>
      <c r="O45" s="84"/>
      <c r="P45" s="2"/>
      <c r="Q45" s="2"/>
      <c r="R45" s="2"/>
    </row>
    <row r="46" spans="1:18" ht="9.75" customHeight="1">
      <c r="A46" s="129"/>
      <c r="B46" s="237"/>
      <c r="C46" s="237"/>
      <c r="D46" s="237"/>
      <c r="E46" s="237"/>
      <c r="F46" s="132"/>
      <c r="G46" s="84"/>
      <c r="H46" s="161"/>
      <c r="I46" s="161"/>
      <c r="J46" s="161"/>
      <c r="K46" s="161"/>
      <c r="L46" s="161"/>
      <c r="M46" s="161"/>
      <c r="N46" s="161"/>
      <c r="O46" s="84"/>
      <c r="P46" s="2"/>
      <c r="Q46" s="2"/>
      <c r="R46" s="2"/>
    </row>
    <row r="47" spans="1:18" ht="9.75" customHeight="1">
      <c r="A47" s="106"/>
      <c r="B47" s="133"/>
      <c r="C47" s="106"/>
      <c r="D47" s="106"/>
      <c r="E47" s="106"/>
      <c r="F47" s="106"/>
      <c r="G47" s="84"/>
      <c r="H47" s="161"/>
      <c r="I47" s="161"/>
      <c r="J47" s="161"/>
      <c r="K47" s="161"/>
      <c r="L47" s="161"/>
      <c r="M47" s="161"/>
      <c r="N47" s="161"/>
      <c r="O47" s="84"/>
      <c r="P47" s="2"/>
      <c r="Q47" s="2"/>
      <c r="R47" s="2"/>
    </row>
    <row r="48" spans="1:18" ht="9.75" customHeight="1">
      <c r="A48" s="133"/>
      <c r="B48" s="239" t="s">
        <v>20</v>
      </c>
      <c r="C48" s="239"/>
      <c r="D48" s="239"/>
      <c r="E48" s="239"/>
      <c r="F48" s="133"/>
      <c r="G48" s="84"/>
      <c r="H48" s="161"/>
      <c r="I48" s="161"/>
      <c r="J48" s="161"/>
      <c r="K48" s="161"/>
      <c r="L48" s="161"/>
      <c r="M48" s="161"/>
      <c r="N48" s="161"/>
      <c r="O48" s="84"/>
      <c r="P48" s="2"/>
      <c r="Q48" s="2"/>
      <c r="R48" s="2"/>
    </row>
    <row r="49" spans="1:18" ht="9.75" customHeight="1">
      <c r="A49" s="133"/>
      <c r="B49" s="239"/>
      <c r="C49" s="239"/>
      <c r="D49" s="239"/>
      <c r="E49" s="239"/>
      <c r="F49" s="133"/>
      <c r="G49" s="84"/>
      <c r="O49" s="84"/>
      <c r="P49" s="2"/>
      <c r="Q49" s="2"/>
      <c r="R49" s="2"/>
    </row>
    <row r="50" spans="1:18" ht="9.75" customHeight="1">
      <c r="A50" s="133"/>
      <c r="B50" s="239"/>
      <c r="C50" s="239"/>
      <c r="D50" s="239"/>
      <c r="E50" s="239"/>
      <c r="F50" s="133"/>
      <c r="G50" s="84"/>
      <c r="H50" s="84"/>
      <c r="I50" s="84"/>
      <c r="J50" s="84"/>
      <c r="K50" s="84"/>
      <c r="L50" s="84"/>
      <c r="M50" s="84"/>
      <c r="N50" s="84"/>
      <c r="O50" s="84"/>
      <c r="P50" s="2"/>
      <c r="Q50" s="2"/>
      <c r="R50" s="2"/>
    </row>
    <row r="51" spans="1:18" ht="9.75" customHeight="1">
      <c r="A51" s="133"/>
      <c r="B51" s="239"/>
      <c r="C51" s="239"/>
      <c r="D51" s="239"/>
      <c r="E51" s="239"/>
      <c r="F51" s="133"/>
      <c r="G51" s="84"/>
      <c r="H51" s="84"/>
      <c r="I51" s="84"/>
      <c r="J51" s="84"/>
      <c r="K51" s="84"/>
      <c r="L51" s="84"/>
      <c r="M51" s="84"/>
      <c r="N51" s="84"/>
      <c r="O51" s="84"/>
      <c r="P51" s="2"/>
      <c r="Q51" s="2"/>
      <c r="R51" s="2"/>
    </row>
    <row r="52" spans="1:18" ht="9.75" customHeight="1">
      <c r="A52" s="106"/>
      <c r="B52" s="239"/>
      <c r="C52" s="239"/>
      <c r="D52" s="239"/>
      <c r="E52" s="239"/>
      <c r="F52" s="106"/>
      <c r="G52" s="84"/>
      <c r="H52" s="84"/>
      <c r="I52" s="84"/>
      <c r="J52" s="84"/>
      <c r="K52" s="84"/>
      <c r="L52" s="84"/>
      <c r="M52" s="84"/>
      <c r="N52" s="84"/>
      <c r="O52" s="84"/>
      <c r="P52" s="2"/>
      <c r="Q52" s="2"/>
      <c r="R52" s="2"/>
    </row>
    <row r="53" spans="1:18" ht="9.75" customHeight="1">
      <c r="A53" s="106"/>
      <c r="B53" s="239"/>
      <c r="C53" s="239"/>
      <c r="D53" s="239"/>
      <c r="E53" s="239"/>
      <c r="F53" s="106"/>
      <c r="G53" s="84"/>
      <c r="H53" s="84"/>
      <c r="I53" s="84"/>
      <c r="J53" s="84"/>
      <c r="K53" s="84"/>
      <c r="L53" s="84"/>
      <c r="M53" s="84"/>
      <c r="N53" s="84"/>
      <c r="O53" s="84"/>
      <c r="P53" s="2"/>
      <c r="Q53" s="2"/>
      <c r="R53" s="2"/>
    </row>
    <row r="54" spans="1:18" ht="9.75" customHeight="1">
      <c r="A54" s="134"/>
      <c r="B54" s="239"/>
      <c r="C54" s="239"/>
      <c r="D54" s="239"/>
      <c r="E54" s="239"/>
      <c r="F54" s="106"/>
      <c r="G54" s="135"/>
      <c r="H54" s="84"/>
      <c r="I54" s="84"/>
      <c r="J54" s="84"/>
      <c r="K54" s="84"/>
      <c r="L54" s="84"/>
      <c r="M54" s="84"/>
      <c r="N54" s="84"/>
      <c r="O54" s="84"/>
      <c r="P54" s="2"/>
      <c r="Q54" s="2"/>
      <c r="R54" s="2"/>
    </row>
    <row r="55" spans="1:18" ht="9.75" customHeight="1">
      <c r="A55" s="134"/>
      <c r="B55" s="239"/>
      <c r="C55" s="239"/>
      <c r="D55" s="239"/>
      <c r="E55" s="239"/>
      <c r="F55" s="106"/>
      <c r="G55" s="135"/>
      <c r="H55" s="84"/>
      <c r="I55" s="84"/>
      <c r="J55" s="84"/>
      <c r="K55" s="84"/>
      <c r="L55" s="84"/>
      <c r="M55" s="84"/>
      <c r="N55" s="84"/>
      <c r="O55" s="84"/>
      <c r="P55" s="2"/>
      <c r="Q55" s="2"/>
      <c r="R55" s="2"/>
    </row>
    <row r="56" spans="1:18" ht="9.75" customHeight="1">
      <c r="A56" s="134"/>
      <c r="B56" s="239"/>
      <c r="C56" s="239"/>
      <c r="D56" s="239"/>
      <c r="E56" s="239"/>
      <c r="F56" s="106"/>
      <c r="G56" s="135"/>
      <c r="H56" s="84"/>
      <c r="I56" s="84"/>
      <c r="J56" s="84"/>
      <c r="K56" s="84"/>
      <c r="L56" s="84"/>
      <c r="M56" s="84"/>
      <c r="N56" s="84"/>
      <c r="O56" s="84"/>
      <c r="P56" s="2"/>
      <c r="Q56" s="2"/>
      <c r="R56" s="2"/>
    </row>
    <row r="57" spans="1:18" ht="9.75" customHeight="1">
      <c r="A57" s="136"/>
      <c r="B57" s="239"/>
      <c r="C57" s="239"/>
      <c r="D57" s="239"/>
      <c r="E57" s="239"/>
      <c r="F57" s="137"/>
      <c r="G57" s="137"/>
      <c r="H57" s="84"/>
      <c r="I57" s="84"/>
      <c r="J57" s="84"/>
      <c r="K57" s="84"/>
      <c r="L57" s="84"/>
      <c r="M57" s="84"/>
      <c r="N57" s="84"/>
      <c r="O57" s="84"/>
      <c r="P57" s="2"/>
      <c r="Q57" s="2"/>
      <c r="R57" s="2"/>
    </row>
    <row r="58" spans="1:18" ht="9.75" customHeight="1">
      <c r="A58" s="136"/>
      <c r="B58" s="239"/>
      <c r="C58" s="239"/>
      <c r="D58" s="239"/>
      <c r="E58" s="239"/>
      <c r="H58" s="84"/>
      <c r="I58" s="84"/>
      <c r="J58" s="84"/>
      <c r="K58" s="84"/>
      <c r="L58" s="84"/>
      <c r="M58" s="84"/>
      <c r="N58" s="84"/>
      <c r="O58" s="84"/>
      <c r="P58" s="2"/>
      <c r="Q58" s="2"/>
      <c r="R58" s="2"/>
    </row>
    <row r="59" spans="1:18" ht="9.75" customHeight="1">
      <c r="A59" s="136"/>
      <c r="H59" s="84"/>
      <c r="I59" s="84"/>
      <c r="J59" s="84"/>
      <c r="K59" s="84"/>
      <c r="L59" s="84"/>
      <c r="M59" s="84"/>
      <c r="N59" s="84"/>
      <c r="O59" s="84"/>
      <c r="P59" s="2"/>
      <c r="Q59" s="2"/>
      <c r="R59" s="2"/>
    </row>
    <row r="60" spans="1:18" ht="9.75" customHeight="1">
      <c r="A60" s="136"/>
      <c r="H60" s="84"/>
      <c r="I60" s="84"/>
      <c r="J60" s="84"/>
      <c r="K60" s="84"/>
      <c r="L60" s="84"/>
      <c r="M60" s="84"/>
      <c r="N60" s="84"/>
      <c r="O60" s="84"/>
      <c r="P60" s="2"/>
      <c r="Q60" s="2"/>
      <c r="R60" s="2"/>
    </row>
    <row r="61" spans="1:18" ht="9.75" customHeight="1">
      <c r="A61" s="136"/>
      <c r="H61" s="84"/>
      <c r="I61" s="84"/>
      <c r="J61" s="84"/>
      <c r="K61" s="84"/>
      <c r="L61" s="84"/>
      <c r="M61" s="84"/>
      <c r="N61" s="84"/>
      <c r="O61" s="84"/>
      <c r="P61" s="2"/>
      <c r="Q61" s="2"/>
      <c r="R61" s="2"/>
    </row>
    <row r="62" spans="1:18" ht="9.75" customHeight="1">
      <c r="A62" s="2"/>
      <c r="H62" s="84"/>
      <c r="I62" s="84"/>
      <c r="J62" s="84"/>
      <c r="K62" s="84"/>
      <c r="L62" s="84"/>
      <c r="M62" s="84"/>
      <c r="N62" s="84"/>
      <c r="O62" s="84"/>
      <c r="P62" s="2"/>
      <c r="Q62" s="2"/>
      <c r="R62" s="2"/>
    </row>
    <row r="63" spans="8:15" ht="9.75" customHeight="1">
      <c r="H63" s="84"/>
      <c r="I63" s="138"/>
      <c r="J63" s="138"/>
      <c r="K63" s="138"/>
      <c r="L63" s="138"/>
      <c r="M63" s="138"/>
      <c r="N63" s="138"/>
      <c r="O63" s="138"/>
    </row>
    <row r="64" spans="8:15" ht="12.75">
      <c r="H64" s="84"/>
      <c r="I64" s="138"/>
      <c r="J64" s="138"/>
      <c r="K64" s="138"/>
      <c r="L64" s="138"/>
      <c r="M64" s="138"/>
      <c r="N64" s="138"/>
      <c r="O64" s="138"/>
    </row>
    <row r="65" spans="8:15" ht="12.75">
      <c r="H65" s="84"/>
      <c r="I65" s="138"/>
      <c r="J65" s="138"/>
      <c r="K65" s="138"/>
      <c r="L65" s="138"/>
      <c r="M65" s="138"/>
      <c r="N65" s="138"/>
      <c r="O65" s="138"/>
    </row>
    <row r="66" spans="8:15" ht="12.75">
      <c r="H66" s="84"/>
      <c r="I66" s="138"/>
      <c r="J66" s="138"/>
      <c r="K66" s="138"/>
      <c r="L66" s="138"/>
      <c r="M66" s="138"/>
      <c r="N66" s="138"/>
      <c r="O66" s="138"/>
    </row>
    <row r="67" ht="12.75">
      <c r="H67" s="84"/>
    </row>
    <row r="68" ht="12.75">
      <c r="H68" s="84"/>
    </row>
    <row r="69" ht="12.75">
      <c r="H69" s="84"/>
    </row>
    <row r="70" ht="12.75">
      <c r="H70" s="84"/>
    </row>
    <row r="71" ht="12.75">
      <c r="H71" s="84"/>
    </row>
    <row r="72" ht="12.75">
      <c r="H72" s="84"/>
    </row>
    <row r="73" ht="12.75">
      <c r="H73" s="84"/>
    </row>
    <row r="74" ht="12.75">
      <c r="H74" s="84"/>
    </row>
    <row r="75" ht="12.75">
      <c r="H75" s="84"/>
    </row>
    <row r="76" ht="12.75">
      <c r="H76" s="84"/>
    </row>
    <row r="77" ht="12.75">
      <c r="H77" s="84"/>
    </row>
    <row r="78" ht="12.75">
      <c r="H78" s="84"/>
    </row>
    <row r="79" ht="12.75">
      <c r="H79" s="84"/>
    </row>
    <row r="80" ht="12.75">
      <c r="H80" s="84"/>
    </row>
    <row r="81" ht="12.75">
      <c r="H81" s="84"/>
    </row>
    <row r="82" ht="12.75">
      <c r="H82" s="84"/>
    </row>
    <row r="83" ht="12.75">
      <c r="H83" s="84"/>
    </row>
    <row r="84" ht="12.75">
      <c r="H84" s="84"/>
    </row>
    <row r="85" ht="12.75">
      <c r="H85" s="84"/>
    </row>
    <row r="86" ht="12.75">
      <c r="H86" s="84"/>
    </row>
    <row r="87" ht="12.75">
      <c r="H87" s="84"/>
    </row>
    <row r="88" ht="12.75">
      <c r="H88" s="84"/>
    </row>
    <row r="89" ht="12.75">
      <c r="H89" s="84"/>
    </row>
    <row r="90" ht="12.75">
      <c r="H90" s="84"/>
    </row>
    <row r="91" ht="12.75">
      <c r="H91" s="84"/>
    </row>
    <row r="92" ht="12.75">
      <c r="H92" s="84"/>
    </row>
    <row r="93" ht="12.75">
      <c r="H93" s="84"/>
    </row>
  </sheetData>
  <sheetProtection/>
  <mergeCells count="26">
    <mergeCell ref="B46:E46"/>
    <mergeCell ref="B48:E58"/>
    <mergeCell ref="B38:E38"/>
    <mergeCell ref="B39:C39"/>
    <mergeCell ref="B40:D40"/>
    <mergeCell ref="B42:D42"/>
    <mergeCell ref="B43:E43"/>
    <mergeCell ref="B44:D44"/>
    <mergeCell ref="B14:D14"/>
    <mergeCell ref="B15:D15"/>
    <mergeCell ref="B16:E16"/>
    <mergeCell ref="B17:E17"/>
    <mergeCell ref="B18:E18"/>
    <mergeCell ref="B37:C37"/>
    <mergeCell ref="B8:E8"/>
    <mergeCell ref="B9:C9"/>
    <mergeCell ref="B10:C10"/>
    <mergeCell ref="B11:C11"/>
    <mergeCell ref="B12:C12"/>
    <mergeCell ref="B13:C13"/>
    <mergeCell ref="B1:C1"/>
    <mergeCell ref="D1:E1"/>
    <mergeCell ref="B2:E2"/>
    <mergeCell ref="B3:E3"/>
    <mergeCell ref="B6:D6"/>
    <mergeCell ref="B7:E7"/>
  </mergeCells>
  <dataValidations count="12">
    <dataValidation type="whole" allowBlank="1" showInputMessage="1" showErrorMessage="1" promptTitle="Introducir Perjuicio estético" prompt="Introducir Puntos Perjuicio estético" sqref="D39">
      <formula1>0</formula1>
      <formula2>9999999</formula2>
    </dataValidation>
    <dataValidation type="whole" allowBlank="1" showInputMessage="1" showErrorMessage="1" promptTitle="Introducir días No Impeditivos ." prompt="Días de Baja no impeditivos" sqref="D12">
      <formula1>0</formula1>
      <formula2>9999999</formula2>
    </dataValidation>
    <dataValidation type="whole" allowBlank="1" showInputMessage="1" showErrorMessage="1" promptTitle="Introducir los días Impeditivos." prompt="Definición: Pulsar sobre Días Impeditivos " sqref="D11">
      <formula1>0</formula1>
      <formula2>9999999</formula2>
    </dataValidation>
    <dataValidation type="whole" allowBlank="1" showInputMessage="1" showErrorMessage="1" promptTitle="Introducir días Hospitalización" prompt="Los días de Estancia Hospitalaria" sqref="D10">
      <formula1>0</formula1>
      <formula2>9999999</formula2>
    </dataValidation>
    <dataValidation type="whole" allowBlank="1" showInputMessage="1" showErrorMessage="1" promptTitle="Introducción Edad Perjudicado" prompt="Introducir la edad del Perjudicado" errorTitle="Sólo número entero" sqref="D5">
      <formula1>0</formula1>
      <formula2>150</formula2>
    </dataValidation>
    <dataValidation allowBlank="1" showInputMessage="1" showErrorMessage="1" promptTitle="Introducción Nombre Perjudicado" prompt="Introducir si se desa Nombre Perjudicado" sqref="C5"/>
    <dataValidation allowBlank="1" showInputMessage="1" showErrorMessage="1" promptTitle="Formato de la Fecha del Alta." prompt="Rectificar la fecha con mismo formato" errorTitle="Verificar formato fecha e inicio" error="De 08/11/1995 al 31/12/2005" sqref="B5"/>
    <dataValidation allowBlank="1" showInputMessage="1" showErrorMessage="1" promptTitle="Introducir Descripción Secuela" prompt="Si desea descripción de la Secuela" sqref="C20"/>
    <dataValidation allowBlank="1" showInputMessage="1" showErrorMessage="1" promptTitle="Introducción del Código Secuela" prompt="Introducir si se desa Código de Secuela" sqref="B20"/>
    <dataValidation type="whole" allowBlank="1" showInputMessage="1" showErrorMessage="1" promptTitle="MUY IMPORTANTE: Ordenamiento" prompt="Para una ponderación correcta, los puntos de secuela, deben ordenarse de mayor a menor, introduciendo primero los puntos de la secuela mayor." sqref="D20">
      <formula1>0</formula1>
      <formula2>999999</formula2>
    </dataValidation>
    <dataValidation allowBlank="1" showInputMessage="1" showErrorMessage="1" promptTitle="Se entiende por &quot;Día Impeditivo&quot;" prompt="Aquel en que la víctima está incapacitada para desarrollar su ocupación o actividad habitual." sqref="B11:C11"/>
    <dataValidation allowBlank="1" showInputMessage="1" showErrorMessage="1" promptTitle="Formato Fecha del Accidente" prompt="Rectificar la fecha con mismo formato" errorTitle="Verificar formato fecha e inicio" error="De 08/11/1995 al 31/12/2005" sqref="E5"/>
  </dataValidations>
  <printOptions/>
  <pageMargins left="0.25" right="0.25"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M56"/>
  <sheetViews>
    <sheetView showGridLines="0" showRowColHeaders="0" showZeros="0" zoomScalePageLayoutView="0" workbookViewId="0" topLeftCell="A2">
      <selection activeCell="F21" sqref="F21"/>
    </sheetView>
  </sheetViews>
  <sheetFormatPr defaultColWidth="11.421875" defaultRowHeight="12.75"/>
  <cols>
    <col min="1" max="1" width="14.8515625" style="2" customWidth="1"/>
    <col min="2" max="2" width="13.7109375" style="2" customWidth="1"/>
    <col min="3" max="3" width="72.00390625" style="2" customWidth="1"/>
    <col min="4" max="4" width="7.57421875" style="5" customWidth="1"/>
    <col min="5" max="5" width="14.7109375" style="2" customWidth="1"/>
    <col min="6" max="6" width="14.8515625" style="2" customWidth="1"/>
    <col min="7" max="7" width="10.00390625" style="2" customWidth="1"/>
    <col min="8" max="8" width="3.140625" style="2" customWidth="1"/>
    <col min="9" max="13" width="7.7109375" style="2" customWidth="1"/>
    <col min="14" max="16384" width="11.421875" style="2" customWidth="1"/>
  </cols>
  <sheetData>
    <row r="1" spans="1:13" ht="12.75" customHeight="1" thickBot="1">
      <c r="A1" s="45"/>
      <c r="B1" s="203" t="b">
        <f>IF(D5&gt;15,"Perjuicio económico"," ")=IF(D5&lt;65,"Perjuicio económico"," ")</f>
        <v>0</v>
      </c>
      <c r="C1" s="204"/>
      <c r="D1" s="205" t="str">
        <f>IF(B$1=TRUE,0.1," 0")</f>
        <v> 0</v>
      </c>
      <c r="E1" s="206"/>
      <c r="F1" s="45"/>
      <c r="H1" s="3"/>
      <c r="I1" s="3"/>
      <c r="J1" s="3"/>
      <c r="K1" s="3"/>
      <c r="L1" s="3"/>
      <c r="M1" s="3"/>
    </row>
    <row r="2" spans="1:13" ht="12.75" customHeight="1">
      <c r="A2" s="46"/>
      <c r="B2" s="207" t="s">
        <v>12</v>
      </c>
      <c r="C2" s="208"/>
      <c r="D2" s="208"/>
      <c r="E2" s="209"/>
      <c r="F2" s="46"/>
      <c r="H2" s="3"/>
      <c r="I2" s="3"/>
      <c r="J2" s="3"/>
      <c r="K2" s="3"/>
      <c r="L2" s="3"/>
      <c r="M2" s="3"/>
    </row>
    <row r="3" spans="1:13" ht="10.5" customHeight="1">
      <c r="A3" s="37"/>
      <c r="B3" s="177"/>
      <c r="C3" s="210"/>
      <c r="D3" s="210"/>
      <c r="E3" s="211"/>
      <c r="F3" s="37"/>
      <c r="H3" s="3"/>
      <c r="I3" s="3"/>
      <c r="J3" s="3"/>
      <c r="K3" s="3"/>
      <c r="L3" s="3"/>
      <c r="M3" s="3"/>
    </row>
    <row r="4" spans="1:13" ht="10.5" customHeight="1">
      <c r="A4" s="38"/>
      <c r="B4" s="10" t="s">
        <v>6</v>
      </c>
      <c r="C4" s="11" t="s">
        <v>7</v>
      </c>
      <c r="D4" s="11" t="s">
        <v>8</v>
      </c>
      <c r="E4" s="12" t="s">
        <v>5</v>
      </c>
      <c r="F4" s="38"/>
      <c r="G4" s="1"/>
      <c r="H4" s="3"/>
      <c r="I4" s="3"/>
      <c r="J4" s="3"/>
      <c r="K4" s="3"/>
      <c r="L4" s="3"/>
      <c r="M4" s="3"/>
    </row>
    <row r="5" spans="1:13" ht="10.5" customHeight="1">
      <c r="A5" s="39"/>
      <c r="B5" s="57">
        <v>37987</v>
      </c>
      <c r="C5" s="23"/>
      <c r="D5" s="13"/>
      <c r="E5" s="44">
        <v>37987</v>
      </c>
      <c r="F5" s="39"/>
      <c r="G5" s="4"/>
      <c r="I5" s="3"/>
      <c r="J5" s="3"/>
      <c r="K5" s="3"/>
      <c r="L5" s="3"/>
      <c r="M5" s="3"/>
    </row>
    <row r="6" spans="2:13" ht="10.5" customHeight="1">
      <c r="B6" s="193" t="s">
        <v>13</v>
      </c>
      <c r="C6" s="195"/>
      <c r="D6" s="195"/>
      <c r="E6" s="56">
        <f>B5-E5</f>
        <v>0</v>
      </c>
      <c r="G6" s="47"/>
      <c r="H6" s="47"/>
      <c r="I6" s="3"/>
      <c r="J6" s="3"/>
      <c r="K6" s="3"/>
      <c r="L6" s="3"/>
      <c r="M6" s="3"/>
    </row>
    <row r="7" spans="1:13" ht="10.5" customHeight="1">
      <c r="A7" s="48"/>
      <c r="B7" s="196" t="s">
        <v>9</v>
      </c>
      <c r="C7" s="197"/>
      <c r="D7" s="197"/>
      <c r="E7" s="198"/>
      <c r="F7" s="48"/>
      <c r="G7" s="4"/>
      <c r="H7" s="3" t="s">
        <v>1</v>
      </c>
      <c r="I7" s="3"/>
      <c r="J7" s="3"/>
      <c r="K7" s="3"/>
      <c r="L7" s="3"/>
      <c r="M7" s="3"/>
    </row>
    <row r="8" spans="1:13" ht="10.5" customHeight="1">
      <c r="A8" s="49"/>
      <c r="B8" s="191"/>
      <c r="C8" s="199"/>
      <c r="D8" s="199"/>
      <c r="E8" s="200"/>
      <c r="F8" s="49"/>
      <c r="G8" s="4"/>
      <c r="I8" s="3"/>
      <c r="J8" s="3"/>
      <c r="K8" s="3"/>
      <c r="L8" s="3"/>
      <c r="M8" s="3"/>
    </row>
    <row r="9" spans="1:13" ht="10.5" customHeight="1">
      <c r="A9" s="38"/>
      <c r="B9" s="201" t="s">
        <v>15</v>
      </c>
      <c r="C9" s="202"/>
      <c r="D9" s="11" t="s">
        <v>10</v>
      </c>
      <c r="E9" s="12" t="s">
        <v>11</v>
      </c>
      <c r="F9" s="38"/>
      <c r="H9" s="3">
        <v>1</v>
      </c>
      <c r="I9" s="3">
        <v>668.946311</v>
      </c>
      <c r="J9" s="3">
        <v>619.306184</v>
      </c>
      <c r="K9" s="3">
        <v>569.652886</v>
      </c>
      <c r="L9" s="3">
        <v>524.418921</v>
      </c>
      <c r="M9" s="3">
        <v>469.378118</v>
      </c>
    </row>
    <row r="10" spans="1:13" ht="10.5" customHeight="1">
      <c r="A10" s="40"/>
      <c r="B10" s="191" t="s">
        <v>23</v>
      </c>
      <c r="C10" s="192"/>
      <c r="D10" s="13">
        <v>0</v>
      </c>
      <c r="E10" s="14">
        <f>+D10*56.384386</f>
        <v>0</v>
      </c>
      <c r="F10" s="40"/>
      <c r="H10" s="3">
        <v>2</v>
      </c>
      <c r="I10" s="3">
        <v>689.594021</v>
      </c>
      <c r="J10" s="3">
        <v>636.996694</v>
      </c>
      <c r="K10" s="3">
        <v>584.392783</v>
      </c>
      <c r="L10" s="3">
        <v>538.928302</v>
      </c>
      <c r="M10" s="3">
        <v>476.813929</v>
      </c>
    </row>
    <row r="11" spans="1:13" ht="10.5" customHeight="1">
      <c r="A11" s="40"/>
      <c r="B11" s="191" t="s">
        <v>22</v>
      </c>
      <c r="C11" s="192"/>
      <c r="D11" s="13"/>
      <c r="E11" s="14">
        <f>+D11*45.813548</f>
        <v>0</v>
      </c>
      <c r="F11" s="40"/>
      <c r="H11" s="3">
        <v>3</v>
      </c>
      <c r="I11" s="3">
        <v>708.120979</v>
      </c>
      <c r="J11" s="3">
        <v>652.823313</v>
      </c>
      <c r="K11" s="3">
        <v>597.499304</v>
      </c>
      <c r="L11" s="3">
        <v>551.889926</v>
      </c>
      <c r="M11" s="3">
        <v>484.335359</v>
      </c>
    </row>
    <row r="12" spans="1:13" ht="10.5" customHeight="1">
      <c r="A12" s="40"/>
      <c r="B12" s="191" t="s">
        <v>24</v>
      </c>
      <c r="C12" s="192"/>
      <c r="D12" s="13"/>
      <c r="E12" s="14">
        <f>+D12*24.671873</f>
        <v>0</v>
      </c>
      <c r="F12" s="40"/>
      <c r="H12" s="3">
        <v>4</v>
      </c>
      <c r="I12" s="3">
        <v>724.546941</v>
      </c>
      <c r="J12" s="3">
        <v>666.766282</v>
      </c>
      <c r="K12" s="3">
        <v>608.952691</v>
      </c>
      <c r="L12" s="3">
        <v>563.284039</v>
      </c>
      <c r="M12" s="3">
        <v>488.39904</v>
      </c>
    </row>
    <row r="13" spans="1:13" ht="10.5" customHeight="1">
      <c r="A13" s="41"/>
      <c r="B13" s="193" t="s">
        <v>21</v>
      </c>
      <c r="C13" s="194"/>
      <c r="D13" s="15">
        <f>SUM(D10:D12)</f>
        <v>0</v>
      </c>
      <c r="E13" s="16">
        <f>SUM(E10:E12)</f>
        <v>0</v>
      </c>
      <c r="F13" s="41"/>
      <c r="H13" s="3">
        <v>5</v>
      </c>
      <c r="I13" s="3">
        <v>738.858735</v>
      </c>
      <c r="J13" s="3">
        <v>678.832184</v>
      </c>
      <c r="K13" s="3">
        <v>618.772703</v>
      </c>
      <c r="L13" s="3">
        <v>573.130395</v>
      </c>
      <c r="M13" s="3">
        <v>492.548341</v>
      </c>
    </row>
    <row r="14" spans="1:13" ht="10.5" customHeight="1" thickBot="1">
      <c r="A14" s="42"/>
      <c r="B14" s="186" t="str">
        <f>IF(B1=FALSE," ","Perjuicio Económico del 10%")</f>
        <v> </v>
      </c>
      <c r="C14" s="187"/>
      <c r="D14" s="187"/>
      <c r="E14" s="17">
        <f>E13*D1</f>
        <v>0</v>
      </c>
      <c r="F14" s="42"/>
      <c r="H14" s="3">
        <v>6</v>
      </c>
      <c r="I14" s="3">
        <v>751.07612</v>
      </c>
      <c r="J14" s="3">
        <v>689.014437</v>
      </c>
      <c r="K14" s="3">
        <v>626.946167</v>
      </c>
      <c r="L14" s="3">
        <v>581.38948</v>
      </c>
      <c r="M14" s="3">
        <v>495.617505</v>
      </c>
    </row>
    <row r="15" spans="1:13" ht="10.5" customHeight="1" thickBot="1" thickTop="1">
      <c r="A15" s="43"/>
      <c r="B15" s="175" t="s">
        <v>17</v>
      </c>
      <c r="C15" s="176"/>
      <c r="D15" s="176"/>
      <c r="E15" s="18">
        <f>E13+E14</f>
        <v>0</v>
      </c>
      <c r="F15" s="43"/>
      <c r="H15" s="3">
        <v>7</v>
      </c>
      <c r="I15" s="6">
        <v>767.218876</v>
      </c>
      <c r="J15" s="3">
        <v>702.871783</v>
      </c>
      <c r="K15" s="3">
        <v>638.511519</v>
      </c>
      <c r="L15" s="3">
        <v>592.770419</v>
      </c>
      <c r="M15" s="3">
        <v>501.538492</v>
      </c>
    </row>
    <row r="16" spans="1:13" ht="10.5" customHeight="1" thickTop="1">
      <c r="A16" s="49"/>
      <c r="B16" s="177"/>
      <c r="C16" s="178"/>
      <c r="D16" s="178"/>
      <c r="E16" s="179"/>
      <c r="F16" s="49"/>
      <c r="H16" s="3">
        <v>8</v>
      </c>
      <c r="I16" s="3">
        <v>781.761187</v>
      </c>
      <c r="J16" s="3">
        <v>715.326272</v>
      </c>
      <c r="K16" s="3">
        <v>648.85184</v>
      </c>
      <c r="L16" s="3">
        <v>602.979015</v>
      </c>
      <c r="M16" s="3">
        <v>506.642791</v>
      </c>
    </row>
    <row r="17" spans="1:13" ht="10.5" customHeight="1">
      <c r="A17" s="48"/>
      <c r="B17" s="188" t="s">
        <v>16</v>
      </c>
      <c r="C17" s="189"/>
      <c r="D17" s="189"/>
      <c r="E17" s="190"/>
      <c r="F17" s="48"/>
      <c r="H17" s="3">
        <v>9</v>
      </c>
      <c r="I17" s="3">
        <v>794.749157</v>
      </c>
      <c r="J17" s="6">
        <v>726.364729</v>
      </c>
      <c r="K17" s="3">
        <v>657.960543</v>
      </c>
      <c r="L17" s="3">
        <v>612.008684</v>
      </c>
      <c r="M17" s="3">
        <v>510.910642</v>
      </c>
    </row>
    <row r="18" spans="1:13" ht="10.5" customHeight="1">
      <c r="A18" s="49"/>
      <c r="B18" s="182"/>
      <c r="C18" s="183"/>
      <c r="D18" s="183"/>
      <c r="E18" s="184"/>
      <c r="F18" s="49"/>
      <c r="H18" s="3">
        <v>10</v>
      </c>
      <c r="I18" s="3">
        <v>806.149854</v>
      </c>
      <c r="J18" s="3">
        <v>735.993741</v>
      </c>
      <c r="K18" s="3">
        <v>665.844215</v>
      </c>
      <c r="L18" s="3">
        <v>619.879183</v>
      </c>
      <c r="M18" s="3">
        <v>514.381565</v>
      </c>
    </row>
    <row r="19" spans="1:13" ht="10.5" customHeight="1">
      <c r="A19" s="38"/>
      <c r="B19" s="10" t="s">
        <v>3</v>
      </c>
      <c r="C19" s="11" t="s">
        <v>2</v>
      </c>
      <c r="D19" s="11" t="s">
        <v>1</v>
      </c>
      <c r="E19" s="12" t="s">
        <v>11</v>
      </c>
      <c r="F19" s="38"/>
      <c r="H19" s="3">
        <v>15</v>
      </c>
      <c r="I19" s="3">
        <v>947.443424</v>
      </c>
      <c r="J19" s="3">
        <v>867.217024</v>
      </c>
      <c r="K19" s="3">
        <v>786.970865</v>
      </c>
      <c r="L19" s="3">
        <v>729.835652</v>
      </c>
      <c r="M19" s="3">
        <v>574.012945</v>
      </c>
    </row>
    <row r="20" spans="1:13" ht="10.5" customHeight="1">
      <c r="A20" s="49"/>
      <c r="B20" s="19"/>
      <c r="C20" s="20"/>
      <c r="D20" s="21"/>
      <c r="E20" s="51"/>
      <c r="F20" s="49"/>
      <c r="G20" s="34">
        <f>D20</f>
        <v>0</v>
      </c>
      <c r="H20" s="3">
        <v>20</v>
      </c>
      <c r="I20" s="3">
        <v>1077.211157</v>
      </c>
      <c r="J20" s="3">
        <v>987.737744</v>
      </c>
      <c r="K20" s="3">
        <v>898.257744</v>
      </c>
      <c r="L20" s="3">
        <v>830.841487</v>
      </c>
      <c r="M20" s="3">
        <v>628.480749</v>
      </c>
    </row>
    <row r="21" spans="1:13" ht="10.5" customHeight="1">
      <c r="A21" s="34"/>
      <c r="B21" s="22"/>
      <c r="C21" s="23"/>
      <c r="D21" s="13"/>
      <c r="E21" s="24"/>
      <c r="F21" s="34"/>
      <c r="G21" s="34">
        <f aca="true" t="shared" si="0" ref="G21:G31">ROUNDUP((100-G20)*D21/100+G20,0)</f>
        <v>0</v>
      </c>
      <c r="H21" s="3">
        <v>25</v>
      </c>
      <c r="I21" s="3">
        <v>1206.722029</v>
      </c>
      <c r="J21" s="3">
        <v>1107.922568</v>
      </c>
      <c r="K21" s="3">
        <v>1009.136281</v>
      </c>
      <c r="L21" s="3">
        <v>931.597047</v>
      </c>
      <c r="M21" s="3">
        <v>684.107723</v>
      </c>
    </row>
    <row r="22" spans="1:13" ht="10.5" customHeight="1">
      <c r="A22" s="34"/>
      <c r="B22" s="22"/>
      <c r="C22" s="23"/>
      <c r="D22" s="13"/>
      <c r="E22" s="24"/>
      <c r="F22" s="34"/>
      <c r="G22" s="34">
        <f t="shared" si="0"/>
        <v>0</v>
      </c>
      <c r="H22" s="3">
        <v>30</v>
      </c>
      <c r="I22" s="3">
        <v>1327.960644</v>
      </c>
      <c r="J22" s="3">
        <v>1220.460825</v>
      </c>
      <c r="K22" s="3">
        <v>1112.967591</v>
      </c>
      <c r="L22" s="3">
        <v>1025.924483</v>
      </c>
      <c r="M22" s="3">
        <v>736.006914</v>
      </c>
    </row>
    <row r="23" spans="1:13" ht="10.5" customHeight="1">
      <c r="A23" s="34"/>
      <c r="B23" s="22"/>
      <c r="C23" s="23"/>
      <c r="D23" s="13">
        <v>0</v>
      </c>
      <c r="E23" s="24"/>
      <c r="F23" s="34"/>
      <c r="G23" s="34">
        <f t="shared" si="0"/>
        <v>0</v>
      </c>
      <c r="H23" s="3">
        <v>35</v>
      </c>
      <c r="I23" s="3">
        <v>1441.137761</v>
      </c>
      <c r="J23" s="3">
        <v>1325.523754</v>
      </c>
      <c r="K23" s="3">
        <v>1209.916332</v>
      </c>
      <c r="L23" s="3">
        <v>1114.001623</v>
      </c>
      <c r="M23" s="3">
        <v>784.296871</v>
      </c>
    </row>
    <row r="24" spans="1:13" ht="10.5" customHeight="1">
      <c r="A24" s="34"/>
      <c r="B24" s="22"/>
      <c r="C24" s="23"/>
      <c r="D24" s="13">
        <v>0</v>
      </c>
      <c r="E24" s="24"/>
      <c r="F24" s="34"/>
      <c r="G24" s="34">
        <f t="shared" si="0"/>
        <v>0</v>
      </c>
      <c r="H24" s="3">
        <v>40</v>
      </c>
      <c r="I24" s="3">
        <v>1546.470724</v>
      </c>
      <c r="J24" s="3">
        <v>1423.322113</v>
      </c>
      <c r="K24" s="3">
        <v>1300.180089</v>
      </c>
      <c r="L24" s="3">
        <v>1195.966778</v>
      </c>
      <c r="M24" s="3">
        <v>829.069801</v>
      </c>
    </row>
    <row r="25" spans="1:13" ht="10.5" customHeight="1">
      <c r="A25" s="34"/>
      <c r="B25" s="22"/>
      <c r="C25" s="23"/>
      <c r="D25" s="13">
        <v>0</v>
      </c>
      <c r="E25" s="24"/>
      <c r="F25" s="34"/>
      <c r="G25" s="34">
        <f t="shared" si="0"/>
        <v>0</v>
      </c>
      <c r="H25" s="3">
        <v>45</v>
      </c>
      <c r="I25" s="3">
        <v>1644.143946</v>
      </c>
      <c r="J25" s="3">
        <v>1514.020558</v>
      </c>
      <c r="K25" s="3">
        <v>1383.903756</v>
      </c>
      <c r="L25" s="3">
        <v>1271.978015</v>
      </c>
      <c r="M25" s="3">
        <v>870.391568</v>
      </c>
    </row>
    <row r="26" spans="1:13" ht="10.5" customHeight="1">
      <c r="A26" s="34"/>
      <c r="B26" s="22"/>
      <c r="C26" s="23"/>
      <c r="D26" s="13">
        <v>0</v>
      </c>
      <c r="E26" s="24"/>
      <c r="F26" s="34"/>
      <c r="G26" s="34">
        <f t="shared" si="0"/>
        <v>0</v>
      </c>
      <c r="H26" s="3">
        <v>50</v>
      </c>
      <c r="I26" s="3">
        <v>1734.39453</v>
      </c>
      <c r="J26" s="3">
        <v>1597.836433</v>
      </c>
      <c r="K26" s="3">
        <v>1461.278335</v>
      </c>
      <c r="L26" s="3">
        <v>1342.226336</v>
      </c>
      <c r="M26" s="3">
        <v>908.367549</v>
      </c>
    </row>
    <row r="27" spans="1:13" ht="10.5" customHeight="1">
      <c r="A27" s="34"/>
      <c r="B27" s="22"/>
      <c r="C27" s="23"/>
      <c r="D27" s="13">
        <v>0</v>
      </c>
      <c r="E27" s="24"/>
      <c r="F27" s="34"/>
      <c r="G27" s="34">
        <f t="shared" si="0"/>
        <v>0</v>
      </c>
      <c r="H27" s="3">
        <v>55</v>
      </c>
      <c r="I27" s="3">
        <v>1854.46739</v>
      </c>
      <c r="J27" s="3">
        <v>1709.096968</v>
      </c>
      <c r="K27" s="3">
        <v>1563.726546</v>
      </c>
      <c r="L27" s="3">
        <v>1435.532912</v>
      </c>
      <c r="M27" s="3">
        <v>962.334803</v>
      </c>
    </row>
    <row r="28" spans="1:13" ht="10.5" customHeight="1">
      <c r="A28" s="34"/>
      <c r="B28" s="22"/>
      <c r="C28" s="23"/>
      <c r="D28" s="13">
        <v>0</v>
      </c>
      <c r="E28" s="24"/>
      <c r="F28" s="34"/>
      <c r="G28" s="34">
        <f t="shared" si="0"/>
        <v>0</v>
      </c>
      <c r="H28" s="3">
        <v>60</v>
      </c>
      <c r="I28" s="3">
        <v>1972.182392</v>
      </c>
      <c r="J28" s="3">
        <v>1818.18406</v>
      </c>
      <c r="K28" s="3">
        <v>1664.192314</v>
      </c>
      <c r="L28" s="3">
        <v>1527.008529</v>
      </c>
      <c r="M28" s="3">
        <v>1015.235094</v>
      </c>
    </row>
    <row r="29" spans="1:13" ht="10.5" customHeight="1">
      <c r="A29" s="34"/>
      <c r="B29" s="22"/>
      <c r="C29" s="23"/>
      <c r="D29" s="13">
        <v>0</v>
      </c>
      <c r="E29" s="24"/>
      <c r="F29" s="34"/>
      <c r="G29" s="34">
        <f t="shared" si="0"/>
        <v>0</v>
      </c>
      <c r="H29" s="3">
        <v>65</v>
      </c>
      <c r="I29" s="3">
        <v>2087.6054</v>
      </c>
      <c r="J29" s="3">
        <v>1925.124053</v>
      </c>
      <c r="K29" s="3">
        <v>1762.662464</v>
      </c>
      <c r="L29" s="3">
        <v>1616.705872</v>
      </c>
      <c r="M29" s="3">
        <v>1067.114525</v>
      </c>
    </row>
    <row r="30" spans="1:13" ht="10.5" customHeight="1">
      <c r="A30" s="34"/>
      <c r="B30" s="22"/>
      <c r="C30" s="23"/>
      <c r="D30" s="13">
        <v>0</v>
      </c>
      <c r="E30" s="24"/>
      <c r="F30" s="34"/>
      <c r="G30" s="34">
        <f t="shared" si="0"/>
        <v>0</v>
      </c>
      <c r="H30" s="3">
        <v>70</v>
      </c>
      <c r="I30" s="3">
        <v>2200.756173</v>
      </c>
      <c r="J30" s="3">
        <v>2029.98281</v>
      </c>
      <c r="K30" s="3">
        <v>1859.22262</v>
      </c>
      <c r="L30" s="3">
        <v>1704.624944</v>
      </c>
      <c r="M30" s="3">
        <v>1117.966511</v>
      </c>
    </row>
    <row r="31" spans="1:13" ht="10.5" customHeight="1">
      <c r="A31" s="34"/>
      <c r="B31" s="22"/>
      <c r="C31" s="23"/>
      <c r="D31" s="13">
        <v>0</v>
      </c>
      <c r="E31" s="24"/>
      <c r="F31" s="34"/>
      <c r="G31" s="34">
        <f t="shared" si="0"/>
        <v>0</v>
      </c>
      <c r="H31" s="3">
        <v>75</v>
      </c>
      <c r="I31" s="3">
        <v>2311.674226</v>
      </c>
      <c r="J31" s="3">
        <v>2132.773503</v>
      </c>
      <c r="K31" s="3">
        <v>1953.885952</v>
      </c>
      <c r="L31" s="3">
        <v>1790.831606</v>
      </c>
      <c r="M31" s="3">
        <v>1167.823981</v>
      </c>
    </row>
    <row r="32" spans="1:13" ht="10.5" customHeight="1">
      <c r="A32" s="35"/>
      <c r="B32" s="175" t="s">
        <v>4</v>
      </c>
      <c r="C32" s="185"/>
      <c r="D32" s="25">
        <f>G31</f>
        <v>0</v>
      </c>
      <c r="E32" s="26">
        <f>IF(D32=0,0,G31*I41)</f>
        <v>0</v>
      </c>
      <c r="F32" s="35"/>
      <c r="H32" s="3">
        <v>80</v>
      </c>
      <c r="I32" s="3">
        <v>2420.438594</v>
      </c>
      <c r="J32" s="3">
        <v>2233.555408</v>
      </c>
      <c r="K32" s="3">
        <v>2046.685392</v>
      </c>
      <c r="L32" s="3">
        <v>1875.352204</v>
      </c>
      <c r="M32" s="3">
        <v>1216.70011</v>
      </c>
    </row>
    <row r="33" spans="1:13" ht="10.5" customHeight="1">
      <c r="A33" s="50"/>
      <c r="B33" s="177"/>
      <c r="C33" s="178"/>
      <c r="D33" s="178"/>
      <c r="E33" s="179"/>
      <c r="F33" s="50"/>
      <c r="H33" s="3">
        <v>85</v>
      </c>
      <c r="I33" s="3">
        <v>2527.049279</v>
      </c>
      <c r="J33" s="3">
        <v>2332.361454</v>
      </c>
      <c r="K33" s="3">
        <v>2137.67363</v>
      </c>
      <c r="L33" s="3">
        <v>1958.206494</v>
      </c>
      <c r="M33" s="3">
        <v>1264.627826</v>
      </c>
    </row>
    <row r="34" spans="1:13" ht="10.5" customHeight="1">
      <c r="A34" s="35"/>
      <c r="B34" s="175" t="s">
        <v>0</v>
      </c>
      <c r="C34" s="185"/>
      <c r="D34" s="13"/>
      <c r="E34" s="26">
        <f>IF(D34=0,0,J41*D34)</f>
        <v>0</v>
      </c>
      <c r="F34" s="35"/>
      <c r="H34" s="3">
        <v>90</v>
      </c>
      <c r="I34" s="3">
        <v>2631.691898</v>
      </c>
      <c r="J34" s="3">
        <v>2429.231161</v>
      </c>
      <c r="K34" s="3">
        <v>2226.863837</v>
      </c>
      <c r="L34" s="3">
        <v>2039.447167</v>
      </c>
      <c r="M34" s="3">
        <v>1311.613717</v>
      </c>
    </row>
    <row r="35" spans="1:13" ht="10.5" customHeight="1">
      <c r="A35" s="35"/>
      <c r="B35" s="173" t="s">
        <v>14</v>
      </c>
      <c r="C35" s="174"/>
      <c r="D35" s="174"/>
      <c r="E35" s="26">
        <f>E32+E34</f>
        <v>0</v>
      </c>
      <c r="F35" s="35"/>
      <c r="H35" s="3">
        <v>100</v>
      </c>
      <c r="I35" s="3">
        <v>2734.073039</v>
      </c>
      <c r="J35" s="3">
        <v>2524.190871</v>
      </c>
      <c r="K35" s="3">
        <v>2314.321875</v>
      </c>
      <c r="L35" s="3">
        <v>2119.120328</v>
      </c>
      <c r="M35" s="3">
        <v>1357.670955</v>
      </c>
    </row>
    <row r="36" spans="1:13" ht="10.5" customHeight="1" thickBot="1">
      <c r="A36" s="35"/>
      <c r="B36" s="8"/>
      <c r="C36" s="27" t="str">
        <f>IF(B1=FALSE," ","Perjuicio Económico 10%")</f>
        <v> </v>
      </c>
      <c r="D36" s="28" t="str">
        <f>IF(B$1=TRUE,0.1," 0")</f>
        <v> 0</v>
      </c>
      <c r="E36" s="29">
        <f>(E35*10/10)*D36</f>
        <v>0</v>
      </c>
      <c r="F36" s="35"/>
      <c r="H36" s="3"/>
      <c r="I36" s="3"/>
      <c r="J36" s="3"/>
      <c r="K36" s="3"/>
      <c r="L36" s="3"/>
      <c r="M36" s="3"/>
    </row>
    <row r="37" spans="1:13" ht="10.5" customHeight="1" thickBot="1" thickTop="1">
      <c r="A37" s="33"/>
      <c r="B37" s="175" t="s">
        <v>18</v>
      </c>
      <c r="C37" s="176"/>
      <c r="D37" s="176"/>
      <c r="E37" s="18">
        <f>SUM(E32,E34,E36)</f>
        <v>0</v>
      </c>
      <c r="F37" s="33"/>
      <c r="H37" s="3" t="s">
        <v>8</v>
      </c>
      <c r="I37" s="3">
        <v>1</v>
      </c>
      <c r="J37" s="3">
        <v>21</v>
      </c>
      <c r="K37" s="3">
        <v>41</v>
      </c>
      <c r="L37" s="3">
        <v>56</v>
      </c>
      <c r="M37" s="3">
        <v>66</v>
      </c>
    </row>
    <row r="38" spans="1:13" ht="10.5" customHeight="1" thickBot="1" thickTop="1">
      <c r="A38" s="50"/>
      <c r="B38" s="177"/>
      <c r="C38" s="178"/>
      <c r="D38" s="178"/>
      <c r="E38" s="179"/>
      <c r="F38" s="50"/>
      <c r="H38" s="3">
        <v>0</v>
      </c>
      <c r="I38" s="3" t="e">
        <f>VLOOKUP($D$32,$H$9:$M$35,2)</f>
        <v>#N/A</v>
      </c>
      <c r="J38" s="3" t="e">
        <f>VLOOKUP($D$32,$H$9:$M$35,3)</f>
        <v>#N/A</v>
      </c>
      <c r="K38" s="3" t="e">
        <f>VLOOKUP($D$32,$H$9:$M$35,4)</f>
        <v>#N/A</v>
      </c>
      <c r="L38" s="3" t="e">
        <f>VLOOKUP($D$32,$H$9:$M$35,5)</f>
        <v>#N/A</v>
      </c>
      <c r="M38" s="3" t="e">
        <f>VLOOKUP($D$32,$H$9:$M$35,6)</f>
        <v>#N/A</v>
      </c>
    </row>
    <row r="39" spans="1:13" ht="12.75" customHeight="1" thickBot="1" thickTop="1">
      <c r="A39" s="36"/>
      <c r="B39" s="180" t="s">
        <v>19</v>
      </c>
      <c r="C39" s="181"/>
      <c r="D39" s="181"/>
      <c r="E39" s="32">
        <f>+E15+E37</f>
        <v>0</v>
      </c>
      <c r="F39" s="36"/>
      <c r="H39" s="3">
        <v>0</v>
      </c>
      <c r="I39" s="3" t="e">
        <f>VLOOKUP($D$34,$H$9:$M$35,2)</f>
        <v>#N/A</v>
      </c>
      <c r="J39" s="3" t="e">
        <f>VLOOKUP($D$34,$H$9:$M$35,3)</f>
        <v>#N/A</v>
      </c>
      <c r="K39" s="3" t="e">
        <f>VLOOKUP($D$34,$H$9:$M$35,4)</f>
        <v>#N/A</v>
      </c>
      <c r="L39" s="3" t="e">
        <f>VLOOKUP($D$34,$H$9:$M$35,5)</f>
        <v>#N/A</v>
      </c>
      <c r="M39" s="3" t="e">
        <f>VLOOKUP($D$34,$H$9:$M$35,6)</f>
        <v>#N/A</v>
      </c>
    </row>
    <row r="40" spans="1:13" ht="18" customHeight="1" hidden="1">
      <c r="A40" s="53"/>
      <c r="B40" s="30"/>
      <c r="C40" s="52"/>
      <c r="D40" s="52"/>
      <c r="E40" s="52"/>
      <c r="F40" s="53"/>
      <c r="H40" s="3"/>
      <c r="I40" s="3"/>
      <c r="J40" s="3"/>
      <c r="K40" s="3"/>
      <c r="L40" s="3"/>
      <c r="M40" s="3"/>
    </row>
    <row r="41" spans="1:13" ht="10.5" customHeight="1">
      <c r="A41" s="53"/>
      <c r="B41" s="170"/>
      <c r="C41" s="170"/>
      <c r="D41" s="170"/>
      <c r="E41" s="170"/>
      <c r="F41" s="53"/>
      <c r="H41" s="3"/>
      <c r="I41" s="9" t="e">
        <f>HLOOKUP(D5,I37:M38,2)</f>
        <v>#N/A</v>
      </c>
      <c r="J41" s="9" t="e">
        <f>HLOOKUP(D5,I37:M39,3)</f>
        <v>#N/A</v>
      </c>
      <c r="K41" s="3"/>
      <c r="L41" s="3"/>
      <c r="M41" s="3"/>
    </row>
    <row r="42" spans="1:13" ht="10.5" customHeight="1">
      <c r="A42" s="45"/>
      <c r="B42" s="54"/>
      <c r="C42" s="45"/>
      <c r="D42" s="45"/>
      <c r="E42" s="45"/>
      <c r="F42" s="45"/>
      <c r="H42" s="3"/>
      <c r="I42" s="3"/>
      <c r="J42" s="3"/>
      <c r="K42" s="3"/>
      <c r="L42" s="3"/>
      <c r="M42" s="3"/>
    </row>
    <row r="43" spans="1:13" ht="12.75" customHeight="1">
      <c r="A43" s="54"/>
      <c r="B43" s="171" t="s">
        <v>20</v>
      </c>
      <c r="C43" s="171"/>
      <c r="D43" s="171"/>
      <c r="E43" s="171"/>
      <c r="F43" s="54"/>
      <c r="H43" s="3"/>
      <c r="I43" s="3"/>
      <c r="J43" s="3"/>
      <c r="K43" s="3"/>
      <c r="L43" s="3"/>
      <c r="M43" s="3"/>
    </row>
    <row r="44" spans="1:13" ht="12.75" customHeight="1">
      <c r="A44" s="54"/>
      <c r="B44" s="171"/>
      <c r="C44" s="171"/>
      <c r="D44" s="171"/>
      <c r="E44" s="171"/>
      <c r="F44" s="54"/>
      <c r="H44" s="3"/>
      <c r="I44" s="3"/>
      <c r="J44" s="3"/>
      <c r="K44" s="3"/>
      <c r="L44" s="3"/>
      <c r="M44" s="3"/>
    </row>
    <row r="45" spans="1:6" ht="12.75" customHeight="1">
      <c r="A45" s="54"/>
      <c r="B45" s="171"/>
      <c r="C45" s="171"/>
      <c r="D45" s="171"/>
      <c r="E45" s="171"/>
      <c r="F45" s="54"/>
    </row>
    <row r="46" spans="1:6" ht="12.75" customHeight="1">
      <c r="A46" s="54"/>
      <c r="B46" s="171"/>
      <c r="C46" s="171"/>
      <c r="D46" s="171"/>
      <c r="E46" s="171"/>
      <c r="F46" s="54"/>
    </row>
    <row r="47" spans="1:6" ht="12.75" customHeight="1">
      <c r="A47" s="45"/>
      <c r="B47" s="172"/>
      <c r="C47" s="172"/>
      <c r="D47" s="172"/>
      <c r="E47" s="172"/>
      <c r="F47" s="45"/>
    </row>
    <row r="48" spans="1:6" ht="12" customHeight="1">
      <c r="A48" s="45"/>
      <c r="B48" s="45"/>
      <c r="C48" s="45"/>
      <c r="D48" s="45"/>
      <c r="E48" s="45"/>
      <c r="F48" s="45"/>
    </row>
    <row r="49" spans="1:7" ht="12.75" customHeight="1">
      <c r="A49" s="45"/>
      <c r="B49" s="45"/>
      <c r="C49" s="45"/>
      <c r="D49" s="45"/>
      <c r="E49" s="45"/>
      <c r="F49" s="45"/>
      <c r="G49" s="7"/>
    </row>
    <row r="50" spans="1:7" ht="12.75">
      <c r="A50" s="45"/>
      <c r="B50" s="58"/>
      <c r="C50" s="45"/>
      <c r="D50" s="45"/>
      <c r="E50" s="45"/>
      <c r="F50" s="45"/>
      <c r="G50" s="7"/>
    </row>
    <row r="51" spans="1:7" ht="12.75">
      <c r="A51" s="45"/>
      <c r="B51" s="45"/>
      <c r="C51" s="45"/>
      <c r="D51" s="45"/>
      <c r="E51" s="45"/>
      <c r="F51" s="45"/>
      <c r="G51" s="7"/>
    </row>
    <row r="52" spans="1:7" ht="12.75">
      <c r="A52" s="55"/>
      <c r="C52" s="31"/>
      <c r="D52" s="55"/>
      <c r="E52" s="55"/>
      <c r="F52" s="55"/>
      <c r="G52" s="55"/>
    </row>
    <row r="53" spans="1:7" ht="12.75">
      <c r="A53" s="55"/>
      <c r="C53" s="55"/>
      <c r="D53" s="55"/>
      <c r="E53" s="55"/>
      <c r="F53" s="55"/>
      <c r="G53" s="55"/>
    </row>
    <row r="54" spans="1:7" ht="12.75">
      <c r="A54" s="55"/>
      <c r="C54" s="55"/>
      <c r="D54" s="55"/>
      <c r="E54" s="55"/>
      <c r="F54" s="55"/>
      <c r="G54" s="55"/>
    </row>
    <row r="55" spans="1:7" ht="12.75">
      <c r="A55" s="55"/>
      <c r="C55" s="55"/>
      <c r="D55" s="55"/>
      <c r="E55" s="55"/>
      <c r="F55" s="55"/>
      <c r="G55" s="55"/>
    </row>
    <row r="56" spans="1:7" ht="12.75">
      <c r="A56" s="55"/>
      <c r="C56" s="55"/>
      <c r="D56" s="55"/>
      <c r="E56" s="55"/>
      <c r="F56" s="55"/>
      <c r="G56" s="55"/>
    </row>
  </sheetData>
  <sheetProtection password="8009" sheet="1" objects="1" scenarios="1"/>
  <mergeCells count="26">
    <mergeCell ref="B33:E33"/>
    <mergeCell ref="B34:C34"/>
    <mergeCell ref="B41:E41"/>
    <mergeCell ref="B43:E47"/>
    <mergeCell ref="B35:D35"/>
    <mergeCell ref="B37:D37"/>
    <mergeCell ref="B38:E38"/>
    <mergeCell ref="B39:D39"/>
    <mergeCell ref="B14:D14"/>
    <mergeCell ref="B15:D15"/>
    <mergeCell ref="B16:E16"/>
    <mergeCell ref="B17:E17"/>
    <mergeCell ref="B18:E18"/>
    <mergeCell ref="B32:C32"/>
    <mergeCell ref="B8:E8"/>
    <mergeCell ref="B9:C9"/>
    <mergeCell ref="B10:C10"/>
    <mergeCell ref="B11:C11"/>
    <mergeCell ref="B12:C12"/>
    <mergeCell ref="B13:C13"/>
    <mergeCell ref="B1:C1"/>
    <mergeCell ref="D1:E1"/>
    <mergeCell ref="B2:E2"/>
    <mergeCell ref="B3:E3"/>
    <mergeCell ref="B6:D6"/>
    <mergeCell ref="B7:E7"/>
  </mergeCells>
  <dataValidations count="12">
    <dataValidation type="date" allowBlank="1" showInputMessage="1" showErrorMessage="1" promptTitle="Formato Fecha del Accidente" prompt="Rectificar la fecha con mismo formato" errorTitle="Verificar formato fecha e inicio" error="De 08/11/1995 al 31/12/2004" sqref="E5">
      <formula1>35011</formula1>
      <formula2>38352</formula2>
    </dataValidation>
    <dataValidation allowBlank="1" showInputMessage="1" showErrorMessage="1" promptTitle="Se entiende por &quot;Día Impeditivo&quot;" prompt="Aquel en que la víctima está incapacitada para desarrollar su ocupación o actividad habitual." sqref="B11:C11"/>
    <dataValidation type="whole" allowBlank="1" showInputMessage="1" showErrorMessage="1" promptTitle="MUY IMPORTANTE: Ordenamiento" prompt="Para una ponderación correcta, los puntos de secuela, deben ordenarse de mayor a menor, introduciendo primero los puntos de la secuela mayor." sqref="D20">
      <formula1>0</formula1>
      <formula2>999999</formula2>
    </dataValidation>
    <dataValidation allowBlank="1" showInputMessage="1" showErrorMessage="1" promptTitle="Introducción del Código Secuela" prompt="Introducir si se desa Código de Secuela" sqref="B20"/>
    <dataValidation allowBlank="1" showInputMessage="1" showErrorMessage="1" promptTitle="Introducir Descripción Secuela" prompt="Si desea descripción de la Secuela" sqref="C20"/>
    <dataValidation type="date" allowBlank="1" showInputMessage="1" showErrorMessage="1" promptTitle="Formato de la Fecha del Alta." prompt="Rectificar la fecha con mismo formato" errorTitle="Verificar formato fecha e inicio" error="De 01/01/2004 al 31/12/2004" sqref="B5">
      <formula1>37987</formula1>
      <formula2>38352</formula2>
    </dataValidation>
    <dataValidation allowBlank="1" showInputMessage="1" showErrorMessage="1" promptTitle="Introducción Nombre Perjudicado" prompt="Introducir si se desa Nombre Perjudicado" sqref="C5"/>
    <dataValidation type="whole" allowBlank="1" showInputMessage="1" showErrorMessage="1" promptTitle="Introducción Edad Perjudicado" prompt="Introducir la edad del Perjudicado" errorTitle="Sólo número entero" sqref="D5">
      <formula1>0</formula1>
      <formula2>150</formula2>
    </dataValidation>
    <dataValidation type="whole" allowBlank="1" showInputMessage="1" showErrorMessage="1" promptTitle="Introducir días Hospitalización" prompt="Los días de Estancia Hospitalaria" sqref="D10">
      <formula1>0</formula1>
      <formula2>9999999</formula2>
    </dataValidation>
    <dataValidation type="whole" allowBlank="1" showInputMessage="1" showErrorMessage="1" promptTitle="Introducir los días Impeditivos." prompt="Definición: Pulsar sobre Días Impeditivos " sqref="D11">
      <formula1>0</formula1>
      <formula2>9999999</formula2>
    </dataValidation>
    <dataValidation type="whole" allowBlank="1" showInputMessage="1" showErrorMessage="1" promptTitle="Introducir días No Impeditivos ." prompt="Días de Baja no impeditivos" sqref="D12">
      <formula1>0</formula1>
      <formula2>9999999</formula2>
    </dataValidation>
    <dataValidation type="whole" allowBlank="1" showInputMessage="1" showErrorMessage="1" promptTitle="Introducir Perjuicio estético" prompt="Introducir Puntos Perjuicio estético" sqref="D34">
      <formula1>0</formula1>
      <formula2>9999999</formula2>
    </dataValidation>
  </dataValidations>
  <printOptions horizontalCentered="1"/>
  <pageMargins left="0.75" right="0.75" top="0.3937007874015748" bottom="1" header="0" footer="0"/>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M56"/>
  <sheetViews>
    <sheetView showGridLines="0" showRowColHeaders="0" showZeros="0" showOutlineSymbols="0" zoomScalePageLayoutView="0" workbookViewId="0" topLeftCell="A1">
      <selection activeCell="H29" sqref="H29"/>
    </sheetView>
  </sheetViews>
  <sheetFormatPr defaultColWidth="11.421875" defaultRowHeight="12.75"/>
  <cols>
    <col min="1" max="1" width="14.8515625" style="2" customWidth="1"/>
    <col min="2" max="2" width="13.7109375" style="2" customWidth="1"/>
    <col min="3" max="3" width="65.00390625" style="2" customWidth="1"/>
    <col min="4" max="4" width="7.00390625" style="5" customWidth="1"/>
    <col min="5" max="5" width="13.00390625" style="2" customWidth="1"/>
    <col min="6" max="6" width="13.7109375" style="2" customWidth="1"/>
    <col min="7" max="7" width="10.00390625" style="2" customWidth="1"/>
    <col min="8" max="8" width="3.140625" style="2" customWidth="1"/>
    <col min="9" max="13" width="7.7109375" style="2" customWidth="1"/>
    <col min="14" max="16384" width="11.421875" style="2" customWidth="1"/>
  </cols>
  <sheetData>
    <row r="1" spans="1:13" ht="12.75" customHeight="1" thickBot="1">
      <c r="A1" s="45"/>
      <c r="B1" s="203" t="b">
        <f>IF(D5&gt;15,"Perjuicio económico"," ")=IF(D5&lt;65,"Perjuicio económico"," ")</f>
        <v>0</v>
      </c>
      <c r="C1" s="204"/>
      <c r="D1" s="205" t="str">
        <f>IF(B$1=TRUE,0.1," 0")</f>
        <v> 0</v>
      </c>
      <c r="E1" s="206"/>
      <c r="F1" s="45"/>
      <c r="H1" s="3"/>
      <c r="I1" s="3"/>
      <c r="J1" s="3"/>
      <c r="K1" s="3"/>
      <c r="L1" s="3"/>
      <c r="M1" s="3"/>
    </row>
    <row r="2" spans="1:13" ht="12.75" customHeight="1">
      <c r="A2" s="46"/>
      <c r="B2" s="207" t="s">
        <v>12</v>
      </c>
      <c r="C2" s="208"/>
      <c r="D2" s="208"/>
      <c r="E2" s="209"/>
      <c r="F2" s="46"/>
      <c r="H2" s="3"/>
      <c r="I2" s="3"/>
      <c r="J2" s="3"/>
      <c r="K2" s="3"/>
      <c r="L2" s="3"/>
      <c r="M2" s="3"/>
    </row>
    <row r="3" spans="1:13" ht="10.5" customHeight="1">
      <c r="A3" s="37"/>
      <c r="B3" s="177"/>
      <c r="C3" s="210"/>
      <c r="D3" s="210"/>
      <c r="E3" s="211"/>
      <c r="F3" s="37"/>
      <c r="H3" s="3"/>
      <c r="I3" s="3"/>
      <c r="J3" s="3"/>
      <c r="K3" s="3"/>
      <c r="L3" s="3"/>
      <c r="M3" s="3"/>
    </row>
    <row r="4" spans="1:13" ht="10.5" customHeight="1">
      <c r="A4" s="38"/>
      <c r="B4" s="10" t="s">
        <v>6</v>
      </c>
      <c r="C4" s="11" t="s">
        <v>7</v>
      </c>
      <c r="D4" s="11" t="s">
        <v>8</v>
      </c>
      <c r="E4" s="12" t="s">
        <v>5</v>
      </c>
      <c r="F4" s="38"/>
      <c r="G4" s="1"/>
      <c r="H4" s="3"/>
      <c r="I4" s="3"/>
      <c r="J4" s="3"/>
      <c r="K4" s="3"/>
      <c r="L4" s="3"/>
      <c r="M4" s="3"/>
    </row>
    <row r="5" spans="1:13" ht="10.5" customHeight="1">
      <c r="A5" s="39"/>
      <c r="B5" s="59">
        <v>38353</v>
      </c>
      <c r="C5" s="23"/>
      <c r="D5" s="13">
        <v>0</v>
      </c>
      <c r="E5" s="60">
        <v>38353</v>
      </c>
      <c r="F5" s="39"/>
      <c r="G5" s="4"/>
      <c r="I5" s="3"/>
      <c r="J5" s="3"/>
      <c r="K5" s="3"/>
      <c r="L5" s="3"/>
      <c r="M5" s="3"/>
    </row>
    <row r="6" spans="2:13" ht="10.5" customHeight="1">
      <c r="B6" s="193" t="s">
        <v>13</v>
      </c>
      <c r="C6" s="195"/>
      <c r="D6" s="195"/>
      <c r="E6" s="56">
        <f>B5-E5</f>
        <v>0</v>
      </c>
      <c r="G6" s="47"/>
      <c r="H6" s="47"/>
      <c r="I6" s="3"/>
      <c r="J6" s="3"/>
      <c r="K6" s="3"/>
      <c r="L6" s="3"/>
      <c r="M6" s="3"/>
    </row>
    <row r="7" spans="1:13" ht="10.5" customHeight="1">
      <c r="A7" s="48"/>
      <c r="B7" s="212" t="s">
        <v>9</v>
      </c>
      <c r="C7" s="213"/>
      <c r="D7" s="213"/>
      <c r="E7" s="214"/>
      <c r="F7" s="48"/>
      <c r="G7" s="4"/>
      <c r="H7" s="3" t="s">
        <v>1</v>
      </c>
      <c r="I7" s="3"/>
      <c r="J7" s="3"/>
      <c r="K7" s="3"/>
      <c r="L7" s="3"/>
      <c r="M7" s="3"/>
    </row>
    <row r="8" spans="1:13" ht="10.5" customHeight="1">
      <c r="A8" s="49"/>
      <c r="B8" s="191"/>
      <c r="C8" s="199"/>
      <c r="D8" s="199"/>
      <c r="E8" s="200"/>
      <c r="F8" s="49"/>
      <c r="G8" s="4"/>
      <c r="I8" s="3"/>
      <c r="J8" s="3"/>
      <c r="K8" s="3"/>
      <c r="L8" s="3"/>
      <c r="M8" s="3"/>
    </row>
    <row r="9" spans="1:13" ht="10.5" customHeight="1">
      <c r="A9" s="38"/>
      <c r="B9" s="201" t="s">
        <v>15</v>
      </c>
      <c r="C9" s="202"/>
      <c r="D9" s="11" t="s">
        <v>10</v>
      </c>
      <c r="E9" s="12" t="s">
        <v>11</v>
      </c>
      <c r="F9" s="38"/>
      <c r="H9" s="3">
        <v>1</v>
      </c>
      <c r="I9" s="3">
        <v>690.35</v>
      </c>
      <c r="J9" s="3">
        <v>639.12</v>
      </c>
      <c r="K9" s="3">
        <v>587.88</v>
      </c>
      <c r="L9" s="3">
        <v>541.2</v>
      </c>
      <c r="M9" s="3">
        <v>484.4</v>
      </c>
    </row>
    <row r="10" spans="1:13" ht="10.5" customHeight="1">
      <c r="A10" s="40"/>
      <c r="B10" s="191" t="s">
        <v>23</v>
      </c>
      <c r="C10" s="192"/>
      <c r="D10" s="13">
        <v>0</v>
      </c>
      <c r="E10" s="14">
        <f>+D10*58.19</f>
        <v>0</v>
      </c>
      <c r="F10" s="40"/>
      <c r="H10" s="3">
        <v>2</v>
      </c>
      <c r="I10" s="3">
        <v>711.66</v>
      </c>
      <c r="J10" s="3">
        <v>657.38</v>
      </c>
      <c r="K10" s="3">
        <v>603.09</v>
      </c>
      <c r="L10" s="3">
        <v>556.17</v>
      </c>
      <c r="M10" s="3">
        <v>492.07</v>
      </c>
    </row>
    <row r="11" spans="1:13" ht="10.5" customHeight="1">
      <c r="A11" s="40"/>
      <c r="B11" s="191" t="s">
        <v>22</v>
      </c>
      <c r="C11" s="192"/>
      <c r="D11" s="13">
        <v>0</v>
      </c>
      <c r="E11" s="14">
        <f>+D11*47.28</f>
        <v>0</v>
      </c>
      <c r="F11" s="40"/>
      <c r="H11" s="3">
        <v>3</v>
      </c>
      <c r="I11" s="3">
        <v>730.78</v>
      </c>
      <c r="J11" s="3">
        <v>673.71</v>
      </c>
      <c r="K11" s="3">
        <v>616.62</v>
      </c>
      <c r="L11" s="3">
        <v>569.55</v>
      </c>
      <c r="M11" s="3">
        <v>499.83</v>
      </c>
    </row>
    <row r="12" spans="1:13" ht="10.5" customHeight="1">
      <c r="A12" s="40"/>
      <c r="B12" s="191" t="s">
        <v>24</v>
      </c>
      <c r="C12" s="192"/>
      <c r="D12" s="13">
        <v>0</v>
      </c>
      <c r="E12" s="14">
        <f>+D12*25.46</f>
        <v>0</v>
      </c>
      <c r="F12" s="40"/>
      <c r="H12" s="3">
        <v>4</v>
      </c>
      <c r="I12" s="3">
        <v>747.73</v>
      </c>
      <c r="J12" s="3">
        <v>688.1</v>
      </c>
      <c r="K12" s="3">
        <v>628.44</v>
      </c>
      <c r="L12" s="3">
        <v>581.31</v>
      </c>
      <c r="M12" s="3">
        <v>504.03</v>
      </c>
    </row>
    <row r="13" spans="1:13" ht="10.5" customHeight="1">
      <c r="A13" s="41"/>
      <c r="B13" s="193" t="s">
        <v>21</v>
      </c>
      <c r="C13" s="194"/>
      <c r="D13" s="15">
        <f>SUM(D10:D12)</f>
        <v>0</v>
      </c>
      <c r="E13" s="16">
        <f>SUM(E10:E12)</f>
        <v>0</v>
      </c>
      <c r="F13" s="41"/>
      <c r="H13" s="3">
        <v>5</v>
      </c>
      <c r="I13" s="3">
        <v>762.5</v>
      </c>
      <c r="J13" s="3">
        <v>700.55</v>
      </c>
      <c r="K13" s="3">
        <v>638.57</v>
      </c>
      <c r="L13" s="3">
        <v>591.47</v>
      </c>
      <c r="M13" s="3">
        <v>508.31</v>
      </c>
    </row>
    <row r="14" spans="1:13" ht="10.5" customHeight="1" thickBot="1">
      <c r="A14" s="42"/>
      <c r="B14" s="186" t="str">
        <f>IF(B1=FALSE," ","Perjuicio Económico del 10%")</f>
        <v> </v>
      </c>
      <c r="C14" s="187"/>
      <c r="D14" s="187"/>
      <c r="E14" s="17">
        <f>E13*D1</f>
        <v>0</v>
      </c>
      <c r="F14" s="42"/>
      <c r="H14" s="3">
        <v>6</v>
      </c>
      <c r="I14" s="3">
        <v>775.11</v>
      </c>
      <c r="J14" s="3">
        <v>711.06</v>
      </c>
      <c r="K14" s="3">
        <v>647.01</v>
      </c>
      <c r="L14" s="3">
        <v>599.99</v>
      </c>
      <c r="M14" s="3">
        <v>511.48</v>
      </c>
    </row>
    <row r="15" spans="1:13" ht="10.5" customHeight="1" thickBot="1" thickTop="1">
      <c r="A15" s="43"/>
      <c r="B15" s="175" t="s">
        <v>17</v>
      </c>
      <c r="C15" s="176"/>
      <c r="D15" s="176"/>
      <c r="E15" s="18">
        <f>E13+E14</f>
        <v>0</v>
      </c>
      <c r="F15" s="43"/>
      <c r="H15" s="3">
        <v>7</v>
      </c>
      <c r="I15" s="6">
        <v>791.77</v>
      </c>
      <c r="J15" s="3">
        <v>725.36</v>
      </c>
      <c r="K15" s="3">
        <v>658.94</v>
      </c>
      <c r="L15" s="3">
        <v>611.74</v>
      </c>
      <c r="M15" s="3">
        <v>517.59</v>
      </c>
    </row>
    <row r="16" spans="1:13" ht="10.5" customHeight="1" thickTop="1">
      <c r="A16" s="49"/>
      <c r="B16" s="177"/>
      <c r="C16" s="178"/>
      <c r="D16" s="178"/>
      <c r="E16" s="179"/>
      <c r="F16" s="49"/>
      <c r="H16" s="3">
        <v>8</v>
      </c>
      <c r="I16" s="3">
        <v>806.78</v>
      </c>
      <c r="J16" s="3">
        <v>738.22</v>
      </c>
      <c r="K16" s="3">
        <v>669.62</v>
      </c>
      <c r="L16" s="3">
        <v>622.27</v>
      </c>
      <c r="M16" s="3">
        <v>522.86</v>
      </c>
    </row>
    <row r="17" spans="1:13" ht="10.5" customHeight="1">
      <c r="A17" s="48"/>
      <c r="B17" s="188" t="s">
        <v>16</v>
      </c>
      <c r="C17" s="189"/>
      <c r="D17" s="189"/>
      <c r="E17" s="190"/>
      <c r="F17" s="48"/>
      <c r="H17" s="3">
        <v>9</v>
      </c>
      <c r="I17" s="3">
        <v>820.18</v>
      </c>
      <c r="J17" s="6">
        <v>749.61</v>
      </c>
      <c r="K17" s="3">
        <v>679.02</v>
      </c>
      <c r="L17" s="3">
        <v>631.59</v>
      </c>
      <c r="M17" s="3">
        <v>527.26</v>
      </c>
    </row>
    <row r="18" spans="1:13" ht="10.5" customHeight="1">
      <c r="A18" s="49"/>
      <c r="B18" s="182"/>
      <c r="C18" s="183"/>
      <c r="D18" s="183"/>
      <c r="E18" s="184"/>
      <c r="F18" s="49"/>
      <c r="H18" s="3">
        <v>10</v>
      </c>
      <c r="I18" s="3">
        <v>831.95</v>
      </c>
      <c r="J18" s="3">
        <v>759.55</v>
      </c>
      <c r="K18" s="3">
        <v>687.15</v>
      </c>
      <c r="L18" s="3">
        <v>639.72</v>
      </c>
      <c r="M18" s="3">
        <v>530.84</v>
      </c>
    </row>
    <row r="19" spans="1:13" ht="10.5" customHeight="1">
      <c r="A19" s="38"/>
      <c r="B19" s="10" t="s">
        <v>3</v>
      </c>
      <c r="C19" s="11" t="s">
        <v>2</v>
      </c>
      <c r="D19" s="11" t="s">
        <v>1</v>
      </c>
      <c r="E19" s="12" t="s">
        <v>11</v>
      </c>
      <c r="F19" s="38"/>
      <c r="H19" s="3">
        <v>15</v>
      </c>
      <c r="I19" s="3">
        <v>977.76</v>
      </c>
      <c r="J19" s="3">
        <v>894.97</v>
      </c>
      <c r="K19" s="3">
        <v>812.15</v>
      </c>
      <c r="L19" s="3">
        <v>753.19</v>
      </c>
      <c r="M19" s="3">
        <v>592.38</v>
      </c>
    </row>
    <row r="20" spans="1:13" ht="10.5" customHeight="1">
      <c r="A20" s="49"/>
      <c r="B20" s="19"/>
      <c r="C20" s="20"/>
      <c r="D20" s="21">
        <v>0</v>
      </c>
      <c r="E20" s="51"/>
      <c r="F20" s="49"/>
      <c r="G20" s="34">
        <f>D20</f>
        <v>0</v>
      </c>
      <c r="H20" s="3">
        <v>20</v>
      </c>
      <c r="I20" s="3">
        <v>1111.68</v>
      </c>
      <c r="J20" s="3">
        <v>1019.35</v>
      </c>
      <c r="K20" s="3">
        <v>927</v>
      </c>
      <c r="L20" s="3">
        <v>857.43</v>
      </c>
      <c r="M20" s="3">
        <v>648.59</v>
      </c>
    </row>
    <row r="21" spans="1:13" ht="10.5" customHeight="1">
      <c r="A21" s="34"/>
      <c r="B21" s="22"/>
      <c r="C21" s="23"/>
      <c r="D21" s="13">
        <v>0</v>
      </c>
      <c r="E21" s="24"/>
      <c r="F21" s="34"/>
      <c r="G21" s="34">
        <f aca="true" t="shared" si="0" ref="G21:G31">ROUNDUP((100-G20)*D21/100+G20,0)</f>
        <v>0</v>
      </c>
      <c r="H21" s="3">
        <v>25</v>
      </c>
      <c r="I21" s="3">
        <v>1245.34</v>
      </c>
      <c r="J21" s="3">
        <v>1143.38</v>
      </c>
      <c r="K21" s="3">
        <v>1041.43</v>
      </c>
      <c r="L21" s="3">
        <v>961.41</v>
      </c>
      <c r="M21" s="3">
        <v>706</v>
      </c>
    </row>
    <row r="22" spans="1:13" ht="10.5" customHeight="1">
      <c r="A22" s="34"/>
      <c r="B22" s="22"/>
      <c r="C22" s="23"/>
      <c r="D22" s="13"/>
      <c r="E22" s="24"/>
      <c r="F22" s="34"/>
      <c r="G22" s="34">
        <f t="shared" si="0"/>
        <v>0</v>
      </c>
      <c r="H22" s="3">
        <v>30</v>
      </c>
      <c r="I22" s="3">
        <v>1370.46</v>
      </c>
      <c r="J22" s="3">
        <v>1259.52</v>
      </c>
      <c r="K22" s="3">
        <v>1148.58</v>
      </c>
      <c r="L22" s="3">
        <v>1058.75</v>
      </c>
      <c r="M22" s="3">
        <v>759.56</v>
      </c>
    </row>
    <row r="23" spans="1:13" ht="10.5" customHeight="1">
      <c r="A23" s="34"/>
      <c r="B23" s="22"/>
      <c r="C23" s="23"/>
      <c r="D23" s="13">
        <v>0</v>
      </c>
      <c r="E23" s="24"/>
      <c r="F23" s="34"/>
      <c r="G23" s="34">
        <f t="shared" si="0"/>
        <v>0</v>
      </c>
      <c r="H23" s="3">
        <v>35</v>
      </c>
      <c r="I23" s="3">
        <v>1487.25</v>
      </c>
      <c r="J23" s="3">
        <v>1367.94</v>
      </c>
      <c r="K23" s="3">
        <v>1248.63</v>
      </c>
      <c r="L23" s="3">
        <v>1149.65</v>
      </c>
      <c r="M23" s="3">
        <v>809.39</v>
      </c>
    </row>
    <row r="24" spans="1:13" ht="10.5" customHeight="1">
      <c r="A24" s="34"/>
      <c r="B24" s="22"/>
      <c r="C24" s="23"/>
      <c r="D24" s="13">
        <v>0</v>
      </c>
      <c r="E24" s="24"/>
      <c r="F24" s="34"/>
      <c r="G24" s="34">
        <f t="shared" si="0"/>
        <v>0</v>
      </c>
      <c r="H24" s="3">
        <v>40</v>
      </c>
      <c r="I24" s="3">
        <v>1595.96</v>
      </c>
      <c r="J24" s="3">
        <v>1468.87</v>
      </c>
      <c r="K24" s="3">
        <v>1341.79</v>
      </c>
      <c r="L24" s="3">
        <v>1234.24</v>
      </c>
      <c r="M24" s="3">
        <v>855.6</v>
      </c>
    </row>
    <row r="25" spans="1:13" ht="10.5" customHeight="1">
      <c r="A25" s="34"/>
      <c r="B25" s="22"/>
      <c r="C25" s="23"/>
      <c r="D25" s="13">
        <v>0</v>
      </c>
      <c r="E25" s="24"/>
      <c r="F25" s="34"/>
      <c r="G25" s="34">
        <f t="shared" si="0"/>
        <v>0</v>
      </c>
      <c r="H25" s="3">
        <v>45</v>
      </c>
      <c r="I25" s="3">
        <v>1696.76</v>
      </c>
      <c r="J25" s="3">
        <v>1562.47</v>
      </c>
      <c r="K25" s="3">
        <v>1428.19</v>
      </c>
      <c r="L25" s="3">
        <v>1312.68</v>
      </c>
      <c r="M25" s="3">
        <v>898.24</v>
      </c>
    </row>
    <row r="26" spans="1:13" ht="10.5" customHeight="1">
      <c r="A26" s="34"/>
      <c r="B26" s="22"/>
      <c r="C26" s="23"/>
      <c r="D26" s="13">
        <v>0</v>
      </c>
      <c r="E26" s="24"/>
      <c r="F26" s="34"/>
      <c r="G26" s="34">
        <f t="shared" si="0"/>
        <v>0</v>
      </c>
      <c r="H26" s="3">
        <v>50</v>
      </c>
      <c r="I26" s="3">
        <v>1789.9</v>
      </c>
      <c r="J26" s="3">
        <v>1648.97</v>
      </c>
      <c r="K26" s="3">
        <v>1508.04</v>
      </c>
      <c r="L26" s="3">
        <v>1385.18</v>
      </c>
      <c r="M26" s="3">
        <v>937.44</v>
      </c>
    </row>
    <row r="27" spans="1:13" ht="10.5" customHeight="1">
      <c r="A27" s="34"/>
      <c r="B27" s="22"/>
      <c r="C27" s="23"/>
      <c r="D27" s="13">
        <v>0</v>
      </c>
      <c r="E27" s="24"/>
      <c r="F27" s="34"/>
      <c r="G27" s="34">
        <f t="shared" si="0"/>
        <v>0</v>
      </c>
      <c r="H27" s="3">
        <v>55</v>
      </c>
      <c r="I27" s="3">
        <v>1913.81</v>
      </c>
      <c r="J27" s="3">
        <v>1763.79</v>
      </c>
      <c r="K27" s="3">
        <v>1613.77</v>
      </c>
      <c r="L27" s="3">
        <v>1481.47</v>
      </c>
      <c r="M27" s="3">
        <v>993.13</v>
      </c>
    </row>
    <row r="28" spans="1:13" ht="10.5" customHeight="1">
      <c r="A28" s="34"/>
      <c r="B28" s="22"/>
      <c r="C28" s="23"/>
      <c r="D28" s="13">
        <v>0</v>
      </c>
      <c r="E28" s="24"/>
      <c r="F28" s="34"/>
      <c r="G28" s="34">
        <f t="shared" si="0"/>
        <v>0</v>
      </c>
      <c r="H28" s="3">
        <v>60</v>
      </c>
      <c r="I28" s="3">
        <v>2035.29</v>
      </c>
      <c r="J28" s="3">
        <v>1876.37</v>
      </c>
      <c r="K28" s="3">
        <v>1717.45</v>
      </c>
      <c r="L28" s="3">
        <v>1575.87</v>
      </c>
      <c r="M28" s="3">
        <v>1047.72</v>
      </c>
    </row>
    <row r="29" spans="1:13" ht="10.5" customHeight="1">
      <c r="A29" s="34"/>
      <c r="B29" s="22"/>
      <c r="C29" s="23"/>
      <c r="D29" s="13">
        <v>0</v>
      </c>
      <c r="E29" s="24"/>
      <c r="F29" s="34"/>
      <c r="G29" s="34">
        <f t="shared" si="0"/>
        <v>0</v>
      </c>
      <c r="H29" s="3">
        <v>65</v>
      </c>
      <c r="I29" s="3">
        <v>2154.41</v>
      </c>
      <c r="J29" s="3">
        <v>1986.73</v>
      </c>
      <c r="K29" s="3">
        <v>1819.07</v>
      </c>
      <c r="L29" s="3">
        <v>1668.44</v>
      </c>
      <c r="M29" s="3">
        <v>1101.26</v>
      </c>
    </row>
    <row r="30" spans="1:13" ht="10.5" customHeight="1">
      <c r="A30" s="34"/>
      <c r="B30" s="22"/>
      <c r="C30" s="23"/>
      <c r="D30" s="13">
        <v>0</v>
      </c>
      <c r="E30" s="24"/>
      <c r="F30" s="34"/>
      <c r="G30" s="34">
        <f t="shared" si="0"/>
        <v>0</v>
      </c>
      <c r="H30" s="3">
        <v>70</v>
      </c>
      <c r="I30" s="3">
        <v>2271.18</v>
      </c>
      <c r="J30" s="3">
        <v>2094.94</v>
      </c>
      <c r="K30" s="3">
        <v>1918.72</v>
      </c>
      <c r="L30" s="3">
        <v>1759.17</v>
      </c>
      <c r="M30" s="3">
        <v>1153.74</v>
      </c>
    </row>
    <row r="31" spans="1:13" ht="10.5" customHeight="1">
      <c r="A31" s="34"/>
      <c r="B31" s="22"/>
      <c r="C31" s="23"/>
      <c r="D31" s="13">
        <v>0</v>
      </c>
      <c r="E31" s="24"/>
      <c r="F31" s="34"/>
      <c r="G31" s="34">
        <f t="shared" si="0"/>
        <v>0</v>
      </c>
      <c r="H31" s="3">
        <v>75</v>
      </c>
      <c r="I31" s="3">
        <v>2385.65</v>
      </c>
      <c r="J31" s="3">
        <v>2201.02</v>
      </c>
      <c r="K31" s="3">
        <v>2016.41</v>
      </c>
      <c r="L31" s="3">
        <v>1848.14</v>
      </c>
      <c r="M31" s="3">
        <v>1205.19</v>
      </c>
    </row>
    <row r="32" spans="1:13" ht="10.5" customHeight="1">
      <c r="A32" s="35"/>
      <c r="B32" s="175" t="s">
        <v>4</v>
      </c>
      <c r="C32" s="185"/>
      <c r="D32" s="25">
        <f>G31</f>
        <v>0</v>
      </c>
      <c r="E32" s="26">
        <f>IF(D32=0,0,G31*I41)</f>
        <v>0</v>
      </c>
      <c r="F32" s="35"/>
      <c r="H32" s="3">
        <v>80</v>
      </c>
      <c r="I32" s="3">
        <v>2497.89</v>
      </c>
      <c r="J32" s="3">
        <v>2305.03</v>
      </c>
      <c r="K32" s="3">
        <v>2112.18</v>
      </c>
      <c r="L32" s="3">
        <v>1935.36</v>
      </c>
      <c r="M32" s="3">
        <v>1255.63</v>
      </c>
    </row>
    <row r="33" spans="1:13" ht="10.5" customHeight="1">
      <c r="A33" s="50"/>
      <c r="B33" s="177"/>
      <c r="C33" s="178"/>
      <c r="D33" s="178"/>
      <c r="E33" s="179"/>
      <c r="F33" s="50"/>
      <c r="H33" s="3">
        <v>85</v>
      </c>
      <c r="I33" s="3">
        <v>2607.91</v>
      </c>
      <c r="J33" s="3">
        <v>2407</v>
      </c>
      <c r="K33" s="3">
        <v>2206.08</v>
      </c>
      <c r="L33" s="3">
        <v>2020.87</v>
      </c>
      <c r="M33" s="3">
        <v>1305.1</v>
      </c>
    </row>
    <row r="34" spans="1:13" ht="10.5" customHeight="1">
      <c r="A34" s="35"/>
      <c r="B34" s="175" t="s">
        <v>0</v>
      </c>
      <c r="C34" s="185"/>
      <c r="D34" s="13"/>
      <c r="E34" s="26">
        <f>IF(D34=0,0,J41*D34)</f>
        <v>0</v>
      </c>
      <c r="F34" s="35"/>
      <c r="H34" s="3">
        <v>90</v>
      </c>
      <c r="I34" s="3">
        <v>2715.8</v>
      </c>
      <c r="J34" s="3">
        <v>2506.97</v>
      </c>
      <c r="K34" s="3">
        <v>2298.12</v>
      </c>
      <c r="L34" s="3">
        <v>2104.71</v>
      </c>
      <c r="M34" s="3">
        <v>1353.59</v>
      </c>
    </row>
    <row r="35" spans="1:13" ht="10.5" customHeight="1">
      <c r="A35" s="35"/>
      <c r="B35" s="173" t="s">
        <v>14</v>
      </c>
      <c r="C35" s="174"/>
      <c r="D35" s="174"/>
      <c r="E35" s="26">
        <f>E32+E34</f>
        <v>0</v>
      </c>
      <c r="F35" s="35"/>
      <c r="H35" s="3">
        <v>100</v>
      </c>
      <c r="I35" s="3">
        <v>2821.56</v>
      </c>
      <c r="J35" s="3">
        <v>2604.96</v>
      </c>
      <c r="K35" s="3">
        <v>2388.38</v>
      </c>
      <c r="L35" s="3">
        <v>2186.93</v>
      </c>
      <c r="M35" s="3">
        <v>1401.12</v>
      </c>
    </row>
    <row r="36" spans="1:13" ht="10.5" customHeight="1" thickBot="1">
      <c r="A36" s="35"/>
      <c r="B36" s="8"/>
      <c r="C36" s="27" t="str">
        <f>IF(B1=FALSE," ","Perjuicio Económico 10%")</f>
        <v> </v>
      </c>
      <c r="D36" s="28" t="str">
        <f>IF(B$1=TRUE,0.1," 0")</f>
        <v> 0</v>
      </c>
      <c r="E36" s="29">
        <f>(E35*10/10)*D36</f>
        <v>0</v>
      </c>
      <c r="F36" s="35"/>
      <c r="H36" s="3"/>
      <c r="I36" s="3"/>
      <c r="J36" s="3"/>
      <c r="K36" s="3"/>
      <c r="L36" s="3"/>
      <c r="M36" s="3"/>
    </row>
    <row r="37" spans="1:13" ht="10.5" customHeight="1" thickBot="1" thickTop="1">
      <c r="A37" s="33"/>
      <c r="B37" s="175" t="s">
        <v>18</v>
      </c>
      <c r="C37" s="176"/>
      <c r="D37" s="176"/>
      <c r="E37" s="18">
        <f>SUM(E32,E34,E36)</f>
        <v>0</v>
      </c>
      <c r="F37" s="33"/>
      <c r="H37" s="3" t="s">
        <v>8</v>
      </c>
      <c r="I37" s="3">
        <v>1</v>
      </c>
      <c r="J37" s="3">
        <v>21</v>
      </c>
      <c r="K37" s="3">
        <v>41</v>
      </c>
      <c r="L37" s="3">
        <v>56</v>
      </c>
      <c r="M37" s="3">
        <v>66</v>
      </c>
    </row>
    <row r="38" spans="1:13" ht="10.5" customHeight="1" thickBot="1" thickTop="1">
      <c r="A38" s="50"/>
      <c r="B38" s="177"/>
      <c r="C38" s="178"/>
      <c r="D38" s="178"/>
      <c r="E38" s="179"/>
      <c r="F38" s="50"/>
      <c r="H38" s="3">
        <v>0</v>
      </c>
      <c r="I38" s="3" t="e">
        <f>VLOOKUP($D$32,$H$9:$M$35,2)</f>
        <v>#N/A</v>
      </c>
      <c r="J38" s="3" t="e">
        <f>VLOOKUP($D$32,$H$9:$M$35,3)</f>
        <v>#N/A</v>
      </c>
      <c r="K38" s="3" t="e">
        <f>VLOOKUP($D$32,$H$9:$M$35,4)</f>
        <v>#N/A</v>
      </c>
      <c r="L38" s="3" t="e">
        <f>VLOOKUP($D$32,$H$9:$M$35,5)</f>
        <v>#N/A</v>
      </c>
      <c r="M38" s="3" t="e">
        <f>VLOOKUP($D$32,$H$9:$M$35,6)</f>
        <v>#N/A</v>
      </c>
    </row>
    <row r="39" spans="1:13" ht="12.75" customHeight="1" thickBot="1" thickTop="1">
      <c r="A39" s="36"/>
      <c r="B39" s="180" t="s">
        <v>19</v>
      </c>
      <c r="C39" s="181"/>
      <c r="D39" s="181"/>
      <c r="E39" s="99">
        <f>+E15+E37</f>
        <v>0</v>
      </c>
      <c r="F39" s="36"/>
      <c r="H39" s="3">
        <v>0</v>
      </c>
      <c r="I39" s="3" t="e">
        <f>VLOOKUP($D$34,$H$9:$M$35,2)</f>
        <v>#N/A</v>
      </c>
      <c r="J39" s="3" t="e">
        <f>VLOOKUP($D$34,$H$9:$M$35,3)</f>
        <v>#N/A</v>
      </c>
      <c r="K39" s="3" t="e">
        <f>VLOOKUP($D$34,$H$9:$M$35,4)</f>
        <v>#N/A</v>
      </c>
      <c r="L39" s="3" t="e">
        <f>VLOOKUP($D$34,$H$9:$M$35,5)</f>
        <v>#N/A</v>
      </c>
      <c r="M39" s="3" t="e">
        <f>VLOOKUP($D$34,$H$9:$M$35,6)</f>
        <v>#N/A</v>
      </c>
    </row>
    <row r="40" spans="1:13" ht="18" customHeight="1" hidden="1">
      <c r="A40" s="53"/>
      <c r="B40" s="30"/>
      <c r="C40" s="52"/>
      <c r="D40" s="52"/>
      <c r="E40" s="52"/>
      <c r="F40" s="53"/>
      <c r="H40" s="3"/>
      <c r="I40" s="3"/>
      <c r="J40" s="3"/>
      <c r="K40" s="3"/>
      <c r="L40" s="3"/>
      <c r="M40" s="3"/>
    </row>
    <row r="41" spans="1:13" ht="10.5" customHeight="1">
      <c r="A41" s="53"/>
      <c r="B41" s="170"/>
      <c r="C41" s="170"/>
      <c r="D41" s="170"/>
      <c r="E41" s="170"/>
      <c r="F41" s="53"/>
      <c r="H41" s="3"/>
      <c r="I41" s="9" t="e">
        <f>HLOOKUP(D5,I37:M38,2)</f>
        <v>#N/A</v>
      </c>
      <c r="J41" s="9" t="e">
        <f>HLOOKUP(D5,I37:M39,3)</f>
        <v>#N/A</v>
      </c>
      <c r="K41" s="3"/>
      <c r="L41" s="3"/>
      <c r="M41" s="3"/>
    </row>
    <row r="42" spans="1:13" ht="10.5" customHeight="1">
      <c r="A42" s="45"/>
      <c r="B42" s="54"/>
      <c r="C42" s="45"/>
      <c r="D42" s="45"/>
      <c r="E42" s="45"/>
      <c r="F42" s="45"/>
      <c r="H42" s="3"/>
      <c r="I42" s="3"/>
      <c r="J42" s="3"/>
      <c r="K42" s="3"/>
      <c r="L42" s="3"/>
      <c r="M42" s="3"/>
    </row>
    <row r="43" spans="1:13" ht="12.75" customHeight="1">
      <c r="A43" s="54"/>
      <c r="B43" s="171" t="s">
        <v>20</v>
      </c>
      <c r="C43" s="171"/>
      <c r="D43" s="171"/>
      <c r="E43" s="171"/>
      <c r="F43" s="54"/>
      <c r="H43" s="3"/>
      <c r="I43" s="3"/>
      <c r="J43" s="3"/>
      <c r="K43" s="3"/>
      <c r="L43" s="3"/>
      <c r="M43" s="3"/>
    </row>
    <row r="44" spans="1:13" ht="12.75" customHeight="1">
      <c r="A44" s="54"/>
      <c r="B44" s="171"/>
      <c r="C44" s="171"/>
      <c r="D44" s="171"/>
      <c r="E44" s="171"/>
      <c r="F44" s="54"/>
      <c r="H44" s="3"/>
      <c r="I44" s="3"/>
      <c r="J44" s="3"/>
      <c r="K44" s="3"/>
      <c r="L44" s="3"/>
      <c r="M44" s="3"/>
    </row>
    <row r="45" spans="1:6" ht="12.75" customHeight="1">
      <c r="A45" s="54"/>
      <c r="B45" s="171"/>
      <c r="C45" s="171"/>
      <c r="D45" s="171"/>
      <c r="E45" s="171"/>
      <c r="F45" s="54"/>
    </row>
    <row r="46" spans="1:6" ht="12.75" customHeight="1">
      <c r="A46" s="54"/>
      <c r="B46" s="171"/>
      <c r="C46" s="171"/>
      <c r="D46" s="171"/>
      <c r="E46" s="171"/>
      <c r="F46" s="54"/>
    </row>
    <row r="47" spans="1:6" ht="12.75" customHeight="1">
      <c r="A47" s="45"/>
      <c r="B47" s="172"/>
      <c r="C47" s="172"/>
      <c r="D47" s="172"/>
      <c r="E47" s="172"/>
      <c r="F47" s="45"/>
    </row>
    <row r="48" spans="1:6" ht="12" customHeight="1">
      <c r="A48" s="45"/>
      <c r="B48" s="45"/>
      <c r="C48" s="45"/>
      <c r="D48" s="45"/>
      <c r="E48" s="45"/>
      <c r="F48" s="45"/>
    </row>
    <row r="49" spans="1:7" ht="12.75" customHeight="1">
      <c r="A49" s="45"/>
      <c r="B49" s="45"/>
      <c r="C49" s="45"/>
      <c r="D49" s="45"/>
      <c r="E49" s="45"/>
      <c r="F49" s="45"/>
      <c r="G49" s="7"/>
    </row>
    <row r="50" spans="1:7" ht="12.75">
      <c r="A50" s="45"/>
      <c r="B50" s="58"/>
      <c r="C50" s="45"/>
      <c r="D50" s="45"/>
      <c r="E50" s="45"/>
      <c r="F50" s="45"/>
      <c r="G50" s="7"/>
    </row>
    <row r="51" spans="1:7" ht="12.75">
      <c r="A51" s="45"/>
      <c r="B51" s="45"/>
      <c r="C51" s="45"/>
      <c r="D51" s="45"/>
      <c r="E51" s="45"/>
      <c r="F51" s="45"/>
      <c r="G51" s="7"/>
    </row>
    <row r="52" spans="1:7" ht="12.75">
      <c r="A52" s="55"/>
      <c r="C52" s="31"/>
      <c r="D52" s="55"/>
      <c r="E52" s="55"/>
      <c r="F52" s="55"/>
      <c r="G52" s="55"/>
    </row>
    <row r="53" spans="1:7" ht="12.75">
      <c r="A53" s="55"/>
      <c r="C53" s="55"/>
      <c r="D53" s="55"/>
      <c r="E53" s="55"/>
      <c r="F53" s="55"/>
      <c r="G53" s="55"/>
    </row>
    <row r="54" spans="1:7" ht="12.75">
      <c r="A54" s="55"/>
      <c r="C54" s="55"/>
      <c r="D54" s="55"/>
      <c r="E54" s="55"/>
      <c r="F54" s="55"/>
      <c r="G54" s="55"/>
    </row>
    <row r="55" spans="1:7" ht="12.75">
      <c r="A55" s="55"/>
      <c r="C55" s="55"/>
      <c r="D55" s="55"/>
      <c r="E55" s="55"/>
      <c r="F55" s="55"/>
      <c r="G55" s="55"/>
    </row>
    <row r="56" spans="1:7" ht="12.75">
      <c r="A56" s="55"/>
      <c r="C56" s="55"/>
      <c r="D56" s="55"/>
      <c r="E56" s="55"/>
      <c r="F56" s="55"/>
      <c r="G56" s="55"/>
    </row>
  </sheetData>
  <sheetProtection password="8009" sheet="1" objects="1" scenarios="1"/>
  <mergeCells count="26">
    <mergeCell ref="B41:E41"/>
    <mergeCell ref="B43:E47"/>
    <mergeCell ref="B39:D39"/>
    <mergeCell ref="B33:E33"/>
    <mergeCell ref="B37:D37"/>
    <mergeCell ref="B35:D35"/>
    <mergeCell ref="B38:E38"/>
    <mergeCell ref="D1:E1"/>
    <mergeCell ref="B13:C13"/>
    <mergeCell ref="B14:D14"/>
    <mergeCell ref="B1:C1"/>
    <mergeCell ref="B2:E2"/>
    <mergeCell ref="B3:E3"/>
    <mergeCell ref="B7:E7"/>
    <mergeCell ref="B8:E8"/>
    <mergeCell ref="B6:D6"/>
    <mergeCell ref="B9:C9"/>
    <mergeCell ref="B32:C32"/>
    <mergeCell ref="B34:C34"/>
    <mergeCell ref="B10:C10"/>
    <mergeCell ref="B11:C11"/>
    <mergeCell ref="B12:C12"/>
    <mergeCell ref="B18:E18"/>
    <mergeCell ref="B15:D15"/>
    <mergeCell ref="B16:E16"/>
    <mergeCell ref="B17:E17"/>
  </mergeCells>
  <dataValidations count="12">
    <dataValidation allowBlank="1" showInputMessage="1" showErrorMessage="1" promptTitle="Formato Fecha del Accidente" prompt="Rectificar la fecha con mismo formato" errorTitle="Verificar formato fecha e inicio" error="De 08/11/1995 al 31/12/2005" sqref="E5"/>
    <dataValidation allowBlank="1" showInputMessage="1" showErrorMessage="1" promptTitle="Se entiende por &quot;Día Impeditivo&quot;" prompt="Aquel en que la víctima está incapacitada para desarrollar su ocupación o actividad habitual." sqref="B11:C11"/>
    <dataValidation type="whole" allowBlank="1" showInputMessage="1" showErrorMessage="1" promptTitle="MUY IMPORTANTE: Ordenamiento" prompt="Para una ponderación correcta, los puntos de secuela, deben ordenarse de mayor a menor, introduciendo primero los puntos de la secuela mayor." sqref="D20">
      <formula1>0</formula1>
      <formula2>999999</formula2>
    </dataValidation>
    <dataValidation allowBlank="1" showInputMessage="1" showErrorMessage="1" promptTitle="Introducción del Código Secuela" prompt="Introducir si se desa Código de Secuela" sqref="B20"/>
    <dataValidation allowBlank="1" showInputMessage="1" showErrorMessage="1" promptTitle="Introducir Descripción Secuela" prompt="Si desea descripción de la Secuela" sqref="C20"/>
    <dataValidation allowBlank="1" showInputMessage="1" showErrorMessage="1" promptTitle="Formato de la Fecha del Alta." prompt="Rectificar la fecha con mismo formato" errorTitle="Verificar formato fecha e inicio" error="De 08/11/1995 al 31/12/2005" sqref="B5"/>
    <dataValidation allowBlank="1" showInputMessage="1" showErrorMessage="1" promptTitle="Introducción Nombre Perjudicado" prompt="Introducir si se desa Nombre Perjudicado" sqref="C5"/>
    <dataValidation type="whole" allowBlank="1" showInputMessage="1" showErrorMessage="1" promptTitle="Introducción Edad Perjudicado" prompt="Introducir la edad del Perjudicado" errorTitle="Sólo número entero" sqref="D5">
      <formula1>0</formula1>
      <formula2>150</formula2>
    </dataValidation>
    <dataValidation type="whole" allowBlank="1" showInputMessage="1" showErrorMessage="1" promptTitle="Introducir días Hospitalización" prompt="Los días de Estancia Hospitalaria" sqref="D10">
      <formula1>0</formula1>
      <formula2>9999999</formula2>
    </dataValidation>
    <dataValidation type="whole" allowBlank="1" showInputMessage="1" showErrorMessage="1" promptTitle="Introducir los días Impeditivos." prompt="Definición: Pulsar sobre Días Impeditivos " sqref="D11">
      <formula1>0</formula1>
      <formula2>9999999</formula2>
    </dataValidation>
    <dataValidation type="whole" allowBlank="1" showInputMessage="1" showErrorMessage="1" promptTitle="Introducir días No Impeditivos ." prompt="Días de Baja no impeditivos" sqref="D12">
      <formula1>0</formula1>
      <formula2>9999999</formula2>
    </dataValidation>
    <dataValidation type="whole" allowBlank="1" showInputMessage="1" showErrorMessage="1" promptTitle="Introducir Perjuicio estético" prompt="Introducir Puntos Perjuicio estético" sqref="D34">
      <formula1>0</formula1>
      <formula2>9999999</formula2>
    </dataValidation>
  </dataValidations>
  <printOptions horizontalCentered="1"/>
  <pageMargins left="0.6299212598425197" right="0.75" top="0.3937007874015748" bottom="1" header="0" footer="0"/>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R61"/>
  <sheetViews>
    <sheetView showZeros="0" zoomScale="130" zoomScaleNormal="130" zoomScalePageLayoutView="0" workbookViewId="0" topLeftCell="A16">
      <selection activeCell="B43" sqref="B43:E47"/>
    </sheetView>
  </sheetViews>
  <sheetFormatPr defaultColWidth="11.421875" defaultRowHeight="12.75"/>
  <cols>
    <col min="2" max="2" width="13.28125" style="0" customWidth="1"/>
    <col min="3" max="3" width="50.28125" style="0" customWidth="1"/>
    <col min="4" max="4" width="7.421875" style="0" customWidth="1"/>
    <col min="5" max="5" width="14.421875" style="0" customWidth="1"/>
  </cols>
  <sheetData>
    <row r="1" spans="1:18" ht="13.5" thickBot="1">
      <c r="A1" s="61"/>
      <c r="B1" s="203" t="b">
        <f>IF(D5&gt;15,"Perjuicio económico"," ")=IF(D5&lt;65,"Perjuicio económico"," ")</f>
        <v>0</v>
      </c>
      <c r="C1" s="204"/>
      <c r="D1" s="205" t="str">
        <f>IF(B$1=TRUE,0.1," 0")</f>
        <v> 0</v>
      </c>
      <c r="E1" s="206"/>
      <c r="F1" s="78"/>
      <c r="G1" s="100"/>
      <c r="H1" s="100"/>
      <c r="I1" s="100"/>
      <c r="J1" s="100"/>
      <c r="K1" s="100"/>
      <c r="L1" s="100"/>
      <c r="M1" s="100"/>
      <c r="N1" s="100"/>
      <c r="O1" s="100"/>
      <c r="P1" s="2"/>
      <c r="Q1" s="2"/>
      <c r="R1" s="2"/>
    </row>
    <row r="2" spans="1:18" ht="12.75">
      <c r="A2" s="62"/>
      <c r="B2" s="207" t="s">
        <v>25</v>
      </c>
      <c r="C2" s="208"/>
      <c r="D2" s="208"/>
      <c r="E2" s="209"/>
      <c r="F2" s="94"/>
      <c r="G2" s="100"/>
      <c r="H2" s="100"/>
      <c r="I2" s="100"/>
      <c r="J2" s="100"/>
      <c r="K2" s="100"/>
      <c r="L2" s="100"/>
      <c r="M2" s="100"/>
      <c r="N2" s="100"/>
      <c r="O2" s="100"/>
      <c r="P2" s="2"/>
      <c r="Q2" s="2"/>
      <c r="R2" s="2"/>
    </row>
    <row r="3" spans="1:18" ht="9.75" customHeight="1">
      <c r="A3" s="63"/>
      <c r="B3" s="177"/>
      <c r="C3" s="210"/>
      <c r="D3" s="210"/>
      <c r="E3" s="211"/>
      <c r="F3" s="90"/>
      <c r="G3" s="100"/>
      <c r="H3" s="100"/>
      <c r="I3" s="100"/>
      <c r="J3" s="100"/>
      <c r="K3" s="100"/>
      <c r="L3" s="100"/>
      <c r="M3" s="100"/>
      <c r="N3" s="100"/>
      <c r="O3" s="100"/>
      <c r="P3" s="2"/>
      <c r="Q3" s="2"/>
      <c r="R3" s="2"/>
    </row>
    <row r="4" spans="1:18" ht="9.75" customHeight="1">
      <c r="A4" s="64"/>
      <c r="B4" s="10" t="s">
        <v>6</v>
      </c>
      <c r="C4" s="11" t="s">
        <v>7</v>
      </c>
      <c r="D4" s="11" t="s">
        <v>8</v>
      </c>
      <c r="E4" s="12" t="s">
        <v>5</v>
      </c>
      <c r="F4" s="64"/>
      <c r="G4" s="101"/>
      <c r="H4" s="85"/>
      <c r="I4" s="85"/>
      <c r="J4" s="85"/>
      <c r="K4" s="85"/>
      <c r="L4" s="85"/>
      <c r="M4" s="85"/>
      <c r="N4" s="85"/>
      <c r="O4" s="100"/>
      <c r="P4" s="2"/>
      <c r="Q4" s="2"/>
      <c r="R4" s="2"/>
    </row>
    <row r="5" spans="1:18" ht="9.75" customHeight="1">
      <c r="A5" s="65"/>
      <c r="B5" s="59">
        <v>38718</v>
      </c>
      <c r="C5" s="23"/>
      <c r="D5" s="13">
        <v>0</v>
      </c>
      <c r="E5" s="60">
        <v>38718</v>
      </c>
      <c r="F5" s="95"/>
      <c r="G5" s="102"/>
      <c r="H5" s="85"/>
      <c r="I5" s="85"/>
      <c r="J5" s="85"/>
      <c r="K5" s="85"/>
      <c r="L5" s="85"/>
      <c r="M5" s="85"/>
      <c r="N5" s="85"/>
      <c r="O5" s="100"/>
      <c r="P5" s="2"/>
      <c r="Q5" s="2"/>
      <c r="R5" s="2"/>
    </row>
    <row r="6" spans="1:18" ht="9.75" customHeight="1">
      <c r="A6" s="66"/>
      <c r="B6" s="193" t="s">
        <v>13</v>
      </c>
      <c r="C6" s="195"/>
      <c r="D6" s="195"/>
      <c r="E6" s="56">
        <f>B5-E5</f>
        <v>0</v>
      </c>
      <c r="F6" s="84"/>
      <c r="G6" s="103"/>
      <c r="H6" s="103"/>
      <c r="I6" s="85"/>
      <c r="J6" s="85"/>
      <c r="K6" s="85"/>
      <c r="L6" s="85"/>
      <c r="M6" s="85"/>
      <c r="N6" s="85"/>
      <c r="O6" s="100"/>
      <c r="P6" s="2"/>
      <c r="Q6" s="2"/>
      <c r="R6" s="2"/>
    </row>
    <row r="7" spans="1:18" ht="9.75" customHeight="1">
      <c r="A7" s="67"/>
      <c r="B7" s="212" t="s">
        <v>9</v>
      </c>
      <c r="C7" s="213"/>
      <c r="D7" s="213"/>
      <c r="E7" s="214"/>
      <c r="F7" s="67"/>
      <c r="G7" s="102"/>
      <c r="H7" s="85" t="s">
        <v>1</v>
      </c>
      <c r="I7" s="85"/>
      <c r="J7" s="85"/>
      <c r="K7" s="85"/>
      <c r="L7" s="85"/>
      <c r="M7" s="85"/>
      <c r="N7" s="85"/>
      <c r="O7" s="100"/>
      <c r="P7" s="2"/>
      <c r="Q7" s="2"/>
      <c r="R7" s="2"/>
    </row>
    <row r="8" spans="1:18" ht="9.75" customHeight="1">
      <c r="A8" s="68"/>
      <c r="B8" s="191"/>
      <c r="C8" s="199"/>
      <c r="D8" s="199"/>
      <c r="E8" s="200"/>
      <c r="F8" s="83"/>
      <c r="G8" s="102"/>
      <c r="H8" s="85"/>
      <c r="I8" s="85"/>
      <c r="J8" s="85"/>
      <c r="K8" s="85"/>
      <c r="L8" s="85"/>
      <c r="M8" s="85"/>
      <c r="N8" s="85"/>
      <c r="O8" s="100"/>
      <c r="P8" s="2"/>
      <c r="Q8" s="2"/>
      <c r="R8" s="2"/>
    </row>
    <row r="9" spans="1:18" ht="9.75" customHeight="1">
      <c r="A9" s="69"/>
      <c r="B9" s="201" t="s">
        <v>15</v>
      </c>
      <c r="C9" s="202"/>
      <c r="D9" s="11" t="s">
        <v>10</v>
      </c>
      <c r="E9" s="12" t="s">
        <v>11</v>
      </c>
      <c r="F9" s="64"/>
      <c r="G9" s="85"/>
      <c r="H9" s="85">
        <v>1</v>
      </c>
      <c r="I9" s="85">
        <v>715.9</v>
      </c>
      <c r="J9" s="85">
        <v>662.77</v>
      </c>
      <c r="K9" s="85">
        <v>609.63</v>
      </c>
      <c r="L9" s="85">
        <v>561.22</v>
      </c>
      <c r="M9" s="85">
        <v>502.32</v>
      </c>
      <c r="N9" s="85"/>
      <c r="O9" s="100"/>
      <c r="P9" s="2"/>
      <c r="Q9" s="2"/>
      <c r="R9" s="2"/>
    </row>
    <row r="10" spans="1:18" ht="9.75" customHeight="1">
      <c r="A10" s="70"/>
      <c r="B10" s="191" t="s">
        <v>23</v>
      </c>
      <c r="C10" s="192"/>
      <c r="D10" s="13">
        <v>0</v>
      </c>
      <c r="E10" s="14">
        <f>+D10*60.34</f>
        <v>0</v>
      </c>
      <c r="F10" s="96"/>
      <c r="G10" s="85"/>
      <c r="H10" s="85">
        <v>2</v>
      </c>
      <c r="I10" s="85">
        <v>737.99</v>
      </c>
      <c r="J10" s="85">
        <v>681.7</v>
      </c>
      <c r="K10" s="85">
        <v>625.41</v>
      </c>
      <c r="L10" s="85">
        <v>576.75</v>
      </c>
      <c r="M10" s="85">
        <v>510.28</v>
      </c>
      <c r="N10" s="85"/>
      <c r="O10" s="100"/>
      <c r="P10" s="2"/>
      <c r="Q10" s="2"/>
      <c r="R10" s="2"/>
    </row>
    <row r="11" spans="1:18" ht="9.75" customHeight="1">
      <c r="A11" s="70"/>
      <c r="B11" s="191" t="s">
        <v>22</v>
      </c>
      <c r="C11" s="192"/>
      <c r="D11" s="13">
        <v>0</v>
      </c>
      <c r="E11" s="14">
        <f>+D11*49.03</f>
        <v>0</v>
      </c>
      <c r="F11" s="96"/>
      <c r="G11" s="85"/>
      <c r="H11" s="85">
        <v>3</v>
      </c>
      <c r="I11" s="85">
        <v>757.82</v>
      </c>
      <c r="J11" s="85">
        <v>698.64</v>
      </c>
      <c r="K11" s="85">
        <v>639.43</v>
      </c>
      <c r="L11" s="85">
        <v>590.62</v>
      </c>
      <c r="M11" s="85">
        <v>518.33</v>
      </c>
      <c r="N11" s="85"/>
      <c r="O11" s="100"/>
      <c r="P11" s="2"/>
      <c r="Q11" s="2"/>
      <c r="R11" s="2"/>
    </row>
    <row r="12" spans="1:18" ht="9.75" customHeight="1">
      <c r="A12" s="70"/>
      <c r="B12" s="191" t="s">
        <v>24</v>
      </c>
      <c r="C12" s="192"/>
      <c r="D12" s="13">
        <v>0</v>
      </c>
      <c r="E12" s="14">
        <f>+D12*26.4</f>
        <v>0</v>
      </c>
      <c r="F12" s="96"/>
      <c r="G12" s="85"/>
      <c r="H12" s="85">
        <v>4</v>
      </c>
      <c r="I12" s="85">
        <v>775.4</v>
      </c>
      <c r="J12" s="85">
        <v>713.56</v>
      </c>
      <c r="K12" s="85">
        <v>651.69</v>
      </c>
      <c r="L12" s="85">
        <v>602.82</v>
      </c>
      <c r="M12" s="85">
        <v>522.68</v>
      </c>
      <c r="N12" s="85"/>
      <c r="O12" s="100"/>
      <c r="P12" s="2"/>
      <c r="Q12" s="2"/>
      <c r="R12" s="2"/>
    </row>
    <row r="13" spans="1:18" ht="9.75" customHeight="1">
      <c r="A13" s="71"/>
      <c r="B13" s="193" t="s">
        <v>21</v>
      </c>
      <c r="C13" s="194"/>
      <c r="D13" s="15">
        <f>SUM(D10:D12)</f>
        <v>0</v>
      </c>
      <c r="E13" s="16">
        <f>SUM(E10:E12)</f>
        <v>0</v>
      </c>
      <c r="F13" s="97"/>
      <c r="G13" s="85"/>
      <c r="H13" s="85">
        <v>5</v>
      </c>
      <c r="I13" s="85">
        <v>790.71</v>
      </c>
      <c r="J13" s="85">
        <v>726.48</v>
      </c>
      <c r="K13" s="85">
        <v>662.2</v>
      </c>
      <c r="L13" s="85">
        <v>613.35</v>
      </c>
      <c r="M13" s="85">
        <v>527.12</v>
      </c>
      <c r="N13" s="85"/>
      <c r="O13" s="100"/>
      <c r="P13" s="2"/>
      <c r="Q13" s="2"/>
      <c r="R13" s="2"/>
    </row>
    <row r="14" spans="1:18" ht="9.75" customHeight="1" thickBot="1">
      <c r="A14" s="72"/>
      <c r="B14" s="215" t="str">
        <f>IF(B1=FALSE," ","Perjuicio Económico del 10%")</f>
        <v> </v>
      </c>
      <c r="C14" s="216"/>
      <c r="D14" s="216"/>
      <c r="E14" s="163">
        <f>E13*D1</f>
        <v>0</v>
      </c>
      <c r="F14" s="98"/>
      <c r="G14" s="85"/>
      <c r="H14" s="85">
        <v>6</v>
      </c>
      <c r="I14" s="85">
        <v>803.79</v>
      </c>
      <c r="J14" s="85">
        <v>737.37</v>
      </c>
      <c r="K14" s="85">
        <v>670.95</v>
      </c>
      <c r="L14" s="85">
        <v>622.19</v>
      </c>
      <c r="M14" s="85">
        <v>530.4</v>
      </c>
      <c r="N14" s="85"/>
      <c r="O14" s="100"/>
      <c r="P14" s="2"/>
      <c r="Q14" s="2"/>
      <c r="R14" s="2"/>
    </row>
    <row r="15" spans="1:18" ht="9.75" customHeight="1" thickBot="1" thickTop="1">
      <c r="A15" s="73"/>
      <c r="B15" s="175" t="s">
        <v>17</v>
      </c>
      <c r="C15" s="176"/>
      <c r="D15" s="176"/>
      <c r="E15" s="18">
        <f>E13+E14</f>
        <v>0</v>
      </c>
      <c r="F15" s="88"/>
      <c r="G15" s="85"/>
      <c r="H15" s="85">
        <v>7</v>
      </c>
      <c r="I15" s="104">
        <v>821.07</v>
      </c>
      <c r="J15" s="85">
        <v>752.2</v>
      </c>
      <c r="K15" s="85">
        <v>683.32</v>
      </c>
      <c r="L15" s="85">
        <v>634.37</v>
      </c>
      <c r="M15" s="85">
        <v>536.74</v>
      </c>
      <c r="N15" s="85"/>
      <c r="O15" s="100"/>
      <c r="P15" s="2"/>
      <c r="Q15" s="2"/>
      <c r="R15" s="2"/>
    </row>
    <row r="16" spans="1:18" ht="9.75" customHeight="1" thickTop="1">
      <c r="A16" s="68"/>
      <c r="B16" s="177"/>
      <c r="C16" s="178"/>
      <c r="D16" s="178"/>
      <c r="E16" s="179"/>
      <c r="F16" s="83"/>
      <c r="G16" s="85"/>
      <c r="H16" s="85">
        <v>8</v>
      </c>
      <c r="I16" s="85">
        <v>836.63</v>
      </c>
      <c r="J16" s="85">
        <v>765.53</v>
      </c>
      <c r="K16" s="85">
        <v>694.39</v>
      </c>
      <c r="L16" s="85">
        <v>645.3</v>
      </c>
      <c r="M16" s="85">
        <v>542.2</v>
      </c>
      <c r="N16" s="85"/>
      <c r="O16" s="100"/>
      <c r="P16" s="2"/>
      <c r="Q16" s="2"/>
      <c r="R16" s="2"/>
    </row>
    <row r="17" spans="1:18" ht="9.75" customHeight="1">
      <c r="A17" s="67"/>
      <c r="B17" s="188" t="s">
        <v>16</v>
      </c>
      <c r="C17" s="189"/>
      <c r="D17" s="189"/>
      <c r="E17" s="190"/>
      <c r="F17" s="67"/>
      <c r="G17" s="85"/>
      <c r="H17" s="85">
        <v>9</v>
      </c>
      <c r="I17" s="85">
        <v>850.53</v>
      </c>
      <c r="J17" s="104">
        <v>777.34</v>
      </c>
      <c r="K17" s="85">
        <v>704.14</v>
      </c>
      <c r="L17" s="85">
        <v>654.96</v>
      </c>
      <c r="M17" s="85">
        <v>546.77</v>
      </c>
      <c r="N17" s="85"/>
      <c r="O17" s="100"/>
      <c r="P17" s="2"/>
      <c r="Q17" s="2"/>
      <c r="R17" s="2"/>
    </row>
    <row r="18" spans="1:18" ht="9.75" customHeight="1">
      <c r="A18" s="68"/>
      <c r="B18" s="182"/>
      <c r="C18" s="183"/>
      <c r="D18" s="183"/>
      <c r="E18" s="184"/>
      <c r="F18" s="83"/>
      <c r="G18" s="85"/>
      <c r="H18" s="85">
        <v>10</v>
      </c>
      <c r="I18" s="85">
        <v>862.73</v>
      </c>
      <c r="J18" s="85">
        <v>787.65</v>
      </c>
      <c r="K18" s="85">
        <v>712.58</v>
      </c>
      <c r="L18" s="85">
        <v>663.38</v>
      </c>
      <c r="M18" s="85">
        <v>550.48</v>
      </c>
      <c r="N18" s="85"/>
      <c r="O18" s="100"/>
      <c r="P18" s="2"/>
      <c r="Q18" s="2"/>
      <c r="R18" s="2"/>
    </row>
    <row r="19" spans="1:18" ht="9.75" customHeight="1">
      <c r="A19" s="64"/>
      <c r="B19" s="10" t="s">
        <v>3</v>
      </c>
      <c r="C19" s="11" t="s">
        <v>2</v>
      </c>
      <c r="D19" s="11" t="s">
        <v>1</v>
      </c>
      <c r="E19" s="12" t="s">
        <v>11</v>
      </c>
      <c r="F19" s="64"/>
      <c r="G19" s="85"/>
      <c r="H19" s="85">
        <v>15</v>
      </c>
      <c r="I19" s="85">
        <v>1013.94</v>
      </c>
      <c r="J19" s="85">
        <v>928.08</v>
      </c>
      <c r="K19" s="85">
        <v>842.2</v>
      </c>
      <c r="L19" s="85">
        <v>781.06</v>
      </c>
      <c r="M19" s="85">
        <v>614.3</v>
      </c>
      <c r="N19" s="85"/>
      <c r="O19" s="100"/>
      <c r="P19" s="2"/>
      <c r="Q19" s="2"/>
      <c r="R19" s="2"/>
    </row>
    <row r="20" spans="1:18" ht="9.75" customHeight="1">
      <c r="A20" s="68"/>
      <c r="B20" s="19"/>
      <c r="C20" s="20"/>
      <c r="D20" s="21">
        <v>0</v>
      </c>
      <c r="E20" s="51"/>
      <c r="F20" s="83"/>
      <c r="G20" s="86">
        <f>D20</f>
        <v>0</v>
      </c>
      <c r="H20" s="85">
        <v>20</v>
      </c>
      <c r="I20" s="85">
        <v>1152.81</v>
      </c>
      <c r="J20" s="85">
        <v>1057.06</v>
      </c>
      <c r="K20" s="85">
        <v>961.3</v>
      </c>
      <c r="L20" s="85">
        <v>889.15</v>
      </c>
      <c r="M20" s="85">
        <v>672.59</v>
      </c>
      <c r="N20" s="85"/>
      <c r="O20" s="100"/>
      <c r="P20" s="2"/>
      <c r="Q20" s="2"/>
      <c r="R20" s="2"/>
    </row>
    <row r="21" spans="1:18" ht="9.75" customHeight="1">
      <c r="A21" s="74"/>
      <c r="B21" s="22"/>
      <c r="C21" s="23"/>
      <c r="D21" s="13">
        <v>0</v>
      </c>
      <c r="E21" s="24"/>
      <c r="F21" s="86"/>
      <c r="G21" s="86">
        <f aca="true" t="shared" si="0" ref="G21:G31">ROUNDUP((100-G20)*D21/100+G20,0)</f>
        <v>0</v>
      </c>
      <c r="H21" s="85">
        <v>25</v>
      </c>
      <c r="I21" s="85">
        <v>1291.41</v>
      </c>
      <c r="J21" s="85">
        <v>1185.68</v>
      </c>
      <c r="K21" s="85">
        <v>1079.96</v>
      </c>
      <c r="L21" s="85">
        <v>996.98</v>
      </c>
      <c r="M21" s="85">
        <v>732.12</v>
      </c>
      <c r="N21" s="85"/>
      <c r="O21" s="100"/>
      <c r="P21" s="2"/>
      <c r="Q21" s="2"/>
      <c r="R21" s="2"/>
    </row>
    <row r="22" spans="1:18" ht="9.75" customHeight="1">
      <c r="A22" s="74"/>
      <c r="B22" s="22"/>
      <c r="C22" s="23"/>
      <c r="D22" s="13">
        <v>0</v>
      </c>
      <c r="E22" s="24"/>
      <c r="F22" s="86"/>
      <c r="G22" s="86">
        <f t="shared" si="0"/>
        <v>0</v>
      </c>
      <c r="H22" s="85">
        <v>30</v>
      </c>
      <c r="I22" s="85">
        <v>1421.16</v>
      </c>
      <c r="J22" s="85">
        <v>1306.12</v>
      </c>
      <c r="K22" s="85">
        <v>1191.08</v>
      </c>
      <c r="L22" s="85">
        <v>1097.93</v>
      </c>
      <c r="M22" s="85">
        <v>787.66</v>
      </c>
      <c r="N22" s="85"/>
      <c r="O22" s="100"/>
      <c r="P22" s="2"/>
      <c r="Q22" s="2"/>
      <c r="R22" s="2"/>
    </row>
    <row r="23" spans="1:18" ht="9.75" customHeight="1">
      <c r="A23" s="74"/>
      <c r="B23" s="22"/>
      <c r="C23" s="23"/>
      <c r="D23" s="13">
        <v>0</v>
      </c>
      <c r="E23" s="24"/>
      <c r="F23" s="86"/>
      <c r="G23" s="86">
        <f t="shared" si="0"/>
        <v>0</v>
      </c>
      <c r="H23" s="85">
        <v>35</v>
      </c>
      <c r="I23" s="85">
        <v>1542.28</v>
      </c>
      <c r="J23" s="85">
        <v>1418.55</v>
      </c>
      <c r="K23" s="85">
        <v>1294.83</v>
      </c>
      <c r="L23" s="85">
        <v>1192.19</v>
      </c>
      <c r="M23" s="85">
        <v>839.34</v>
      </c>
      <c r="N23" s="85"/>
      <c r="O23" s="100"/>
      <c r="P23" s="2"/>
      <c r="Q23" s="2"/>
      <c r="R23" s="2"/>
    </row>
    <row r="24" spans="1:18" ht="9.75" customHeight="1">
      <c r="A24" s="64"/>
      <c r="B24" s="22"/>
      <c r="C24" s="23"/>
      <c r="D24" s="13">
        <v>0</v>
      </c>
      <c r="E24" s="24"/>
      <c r="F24" s="86"/>
      <c r="G24" s="86">
        <f t="shared" si="0"/>
        <v>0</v>
      </c>
      <c r="H24" s="85">
        <v>40</v>
      </c>
      <c r="I24" s="85">
        <v>1655.01</v>
      </c>
      <c r="J24" s="85">
        <v>1523.22</v>
      </c>
      <c r="K24" s="85">
        <v>1391.43</v>
      </c>
      <c r="L24" s="85">
        <v>1279.9</v>
      </c>
      <c r="M24" s="85">
        <v>887.26</v>
      </c>
      <c r="N24" s="85"/>
      <c r="O24" s="100"/>
      <c r="P24" s="2"/>
      <c r="Q24" s="2"/>
      <c r="R24" s="2"/>
    </row>
    <row r="25" spans="1:18" ht="9.75" customHeight="1">
      <c r="A25" s="74"/>
      <c r="B25" s="22"/>
      <c r="C25" s="23"/>
      <c r="D25" s="13">
        <v>0</v>
      </c>
      <c r="E25" s="24"/>
      <c r="F25" s="86"/>
      <c r="G25" s="86">
        <f t="shared" si="0"/>
        <v>0</v>
      </c>
      <c r="H25" s="85">
        <v>45</v>
      </c>
      <c r="I25" s="85">
        <v>1759.54</v>
      </c>
      <c r="J25" s="85">
        <v>1620.28</v>
      </c>
      <c r="K25" s="85">
        <v>1481.03</v>
      </c>
      <c r="L25" s="85">
        <v>1361.25</v>
      </c>
      <c r="M25" s="85">
        <v>931.48</v>
      </c>
      <c r="N25" s="85"/>
      <c r="O25" s="100"/>
      <c r="P25" s="2"/>
      <c r="Q25" s="2"/>
      <c r="R25" s="2"/>
    </row>
    <row r="26" spans="1:18" ht="9.75" customHeight="1">
      <c r="A26" s="74"/>
      <c r="B26" s="22"/>
      <c r="C26" s="23"/>
      <c r="D26" s="13">
        <v>0</v>
      </c>
      <c r="E26" s="24"/>
      <c r="F26" s="86"/>
      <c r="G26" s="86">
        <f t="shared" si="0"/>
        <v>0</v>
      </c>
      <c r="H26" s="85">
        <v>50</v>
      </c>
      <c r="I26" s="85">
        <v>1856.12</v>
      </c>
      <c r="J26" s="85">
        <v>1709.98</v>
      </c>
      <c r="K26" s="85">
        <v>1563.84</v>
      </c>
      <c r="L26" s="85">
        <v>1436.43</v>
      </c>
      <c r="M26" s="85">
        <v>972.12</v>
      </c>
      <c r="N26" s="85"/>
      <c r="O26" s="100"/>
      <c r="P26" s="2"/>
      <c r="Q26" s="2"/>
      <c r="R26" s="2"/>
    </row>
    <row r="27" spans="1:18" ht="9.75" customHeight="1">
      <c r="A27" s="74"/>
      <c r="B27" s="22"/>
      <c r="C27" s="23"/>
      <c r="D27" s="13">
        <v>0</v>
      </c>
      <c r="E27" s="24"/>
      <c r="F27" s="86"/>
      <c r="G27" s="86">
        <f t="shared" si="0"/>
        <v>0</v>
      </c>
      <c r="H27" s="85">
        <v>55</v>
      </c>
      <c r="I27" s="85">
        <v>1984.62</v>
      </c>
      <c r="J27" s="85">
        <v>1829.05</v>
      </c>
      <c r="K27" s="85">
        <v>1673.48</v>
      </c>
      <c r="L27" s="85">
        <v>1536.28</v>
      </c>
      <c r="M27" s="85">
        <v>1029.88</v>
      </c>
      <c r="N27" s="85"/>
      <c r="O27" s="100"/>
      <c r="P27" s="2"/>
      <c r="Q27" s="2"/>
      <c r="R27" s="2"/>
    </row>
    <row r="28" spans="1:18" ht="9.75" customHeight="1">
      <c r="A28" s="74"/>
      <c r="B28" s="22"/>
      <c r="C28" s="23"/>
      <c r="D28" s="13">
        <v>0</v>
      </c>
      <c r="E28" s="24"/>
      <c r="F28" s="86"/>
      <c r="G28" s="86">
        <f t="shared" si="0"/>
        <v>0</v>
      </c>
      <c r="H28" s="85">
        <v>60</v>
      </c>
      <c r="I28" s="85">
        <v>2110.6</v>
      </c>
      <c r="J28" s="85">
        <v>1945.79</v>
      </c>
      <c r="K28" s="85">
        <v>1780.99</v>
      </c>
      <c r="L28" s="85">
        <v>1634.18</v>
      </c>
      <c r="M28" s="85">
        <v>1086.49</v>
      </c>
      <c r="N28" s="85"/>
      <c r="O28" s="100"/>
      <c r="P28" s="2"/>
      <c r="Q28" s="2"/>
      <c r="R28" s="2"/>
    </row>
    <row r="29" spans="1:18" ht="9.75" customHeight="1">
      <c r="A29" s="74"/>
      <c r="B29" s="22"/>
      <c r="C29" s="23"/>
      <c r="D29" s="13">
        <v>0</v>
      </c>
      <c r="E29" s="24"/>
      <c r="F29" s="86"/>
      <c r="G29" s="86">
        <f t="shared" si="0"/>
        <v>0</v>
      </c>
      <c r="H29" s="85">
        <v>65</v>
      </c>
      <c r="I29" s="85">
        <v>2234.12</v>
      </c>
      <c r="J29" s="85">
        <v>2060.24</v>
      </c>
      <c r="K29" s="85">
        <v>1886.37</v>
      </c>
      <c r="L29" s="85">
        <v>1730.17</v>
      </c>
      <c r="M29" s="85">
        <v>1142.01</v>
      </c>
      <c r="N29" s="85"/>
      <c r="O29" s="100"/>
      <c r="P29" s="2"/>
      <c r="Q29" s="2"/>
      <c r="R29" s="2"/>
    </row>
    <row r="30" spans="1:18" ht="9.75" customHeight="1">
      <c r="A30" s="74"/>
      <c r="B30" s="22"/>
      <c r="C30" s="23"/>
      <c r="D30" s="13">
        <v>0</v>
      </c>
      <c r="E30" s="24"/>
      <c r="F30" s="86"/>
      <c r="G30" s="86">
        <f t="shared" si="0"/>
        <v>0</v>
      </c>
      <c r="H30" s="85">
        <v>70</v>
      </c>
      <c r="I30" s="85">
        <v>2355.21</v>
      </c>
      <c r="J30" s="85">
        <v>2172.46</v>
      </c>
      <c r="K30" s="85">
        <v>1989.71</v>
      </c>
      <c r="L30" s="85">
        <v>1824.26</v>
      </c>
      <c r="M30" s="85">
        <v>1196.43</v>
      </c>
      <c r="N30" s="85"/>
      <c r="O30" s="100"/>
      <c r="P30" s="2"/>
      <c r="Q30" s="2"/>
      <c r="R30" s="2"/>
    </row>
    <row r="31" spans="1:18" ht="9.75" customHeight="1">
      <c r="A31" s="74"/>
      <c r="B31" s="22"/>
      <c r="C31" s="23"/>
      <c r="D31" s="13">
        <v>0</v>
      </c>
      <c r="E31" s="24"/>
      <c r="F31" s="86"/>
      <c r="G31" s="86">
        <f t="shared" si="0"/>
        <v>0</v>
      </c>
      <c r="H31" s="85">
        <v>75</v>
      </c>
      <c r="I31" s="85">
        <v>2473.92</v>
      </c>
      <c r="J31" s="85">
        <v>2282.46</v>
      </c>
      <c r="K31" s="85">
        <v>2091.02</v>
      </c>
      <c r="L31" s="85">
        <v>1916.52</v>
      </c>
      <c r="M31" s="85">
        <v>1249.79</v>
      </c>
      <c r="N31" s="85"/>
      <c r="O31" s="100"/>
      <c r="P31" s="2"/>
      <c r="Q31" s="2"/>
      <c r="R31" s="2"/>
    </row>
    <row r="32" spans="1:18" ht="9.75" customHeight="1">
      <c r="A32" s="75"/>
      <c r="B32" s="175" t="s">
        <v>4</v>
      </c>
      <c r="C32" s="185"/>
      <c r="D32" s="25">
        <f>G31</f>
        <v>0</v>
      </c>
      <c r="E32" s="26">
        <f>IF(D32=0,0,G31*I41)</f>
        <v>0</v>
      </c>
      <c r="F32" s="87"/>
      <c r="G32" s="85"/>
      <c r="H32" s="85">
        <v>80</v>
      </c>
      <c r="I32" s="85">
        <v>2590.31</v>
      </c>
      <c r="J32" s="85">
        <v>2390.32</v>
      </c>
      <c r="K32" s="85">
        <v>2190.33</v>
      </c>
      <c r="L32" s="85">
        <v>2006.397</v>
      </c>
      <c r="M32" s="85">
        <v>1302.09</v>
      </c>
      <c r="N32" s="85"/>
      <c r="O32" s="100"/>
      <c r="P32" s="2"/>
      <c r="Q32" s="2"/>
      <c r="R32" s="2"/>
    </row>
    <row r="33" spans="1:18" ht="9.75" customHeight="1">
      <c r="A33" s="68"/>
      <c r="B33" s="177"/>
      <c r="C33" s="178"/>
      <c r="D33" s="178"/>
      <c r="E33" s="179"/>
      <c r="F33" s="83"/>
      <c r="G33" s="85"/>
      <c r="H33" s="85">
        <v>85</v>
      </c>
      <c r="I33" s="85">
        <v>2704.41</v>
      </c>
      <c r="J33" s="85">
        <v>2496.06</v>
      </c>
      <c r="K33" s="85">
        <v>2287.7</v>
      </c>
      <c r="L33" s="85">
        <v>2095.64</v>
      </c>
      <c r="M33" s="85">
        <v>1353.38</v>
      </c>
      <c r="N33" s="85"/>
      <c r="O33" s="100"/>
      <c r="P33" s="2"/>
      <c r="Q33" s="2"/>
      <c r="R33" s="2"/>
    </row>
    <row r="34" spans="1:18" ht="9.75" customHeight="1">
      <c r="A34" s="75"/>
      <c r="B34" s="175" t="s">
        <v>0</v>
      </c>
      <c r="C34" s="185"/>
      <c r="D34" s="13">
        <v>0</v>
      </c>
      <c r="E34" s="26">
        <f>IF(D34=0,0,J41*D34)</f>
        <v>0</v>
      </c>
      <c r="F34" s="87"/>
      <c r="G34" s="85"/>
      <c r="H34" s="85">
        <v>90</v>
      </c>
      <c r="I34" s="85">
        <v>2816.29</v>
      </c>
      <c r="J34" s="85">
        <v>2599.72</v>
      </c>
      <c r="K34" s="85">
        <v>2383.15</v>
      </c>
      <c r="L34" s="85">
        <v>2182.58</v>
      </c>
      <c r="M34" s="85">
        <v>1403.67</v>
      </c>
      <c r="N34" s="85"/>
      <c r="O34" s="100"/>
      <c r="P34" s="2"/>
      <c r="Q34" s="2"/>
      <c r="R34" s="2"/>
    </row>
    <row r="35" spans="1:18" ht="9.75" customHeight="1">
      <c r="A35" s="75"/>
      <c r="B35" s="173" t="s">
        <v>14</v>
      </c>
      <c r="C35" s="174"/>
      <c r="D35" s="174"/>
      <c r="E35" s="26">
        <f>E32+E34</f>
        <v>0</v>
      </c>
      <c r="F35" s="87"/>
      <c r="G35" s="85"/>
      <c r="H35" s="85">
        <v>100</v>
      </c>
      <c r="I35" s="85">
        <v>2925.96</v>
      </c>
      <c r="J35" s="85">
        <v>2701.35</v>
      </c>
      <c r="K35" s="85">
        <v>2476.75</v>
      </c>
      <c r="L35" s="85">
        <v>2267.85</v>
      </c>
      <c r="M35" s="85">
        <v>1452.96</v>
      </c>
      <c r="N35" s="85"/>
      <c r="O35" s="100"/>
      <c r="P35" s="2"/>
      <c r="Q35" s="2"/>
      <c r="R35" s="2"/>
    </row>
    <row r="36" spans="1:18" ht="8.25" customHeight="1" thickBot="1">
      <c r="A36" s="75"/>
      <c r="B36" s="8"/>
      <c r="C36" s="27" t="str">
        <f>IF(B1=FALSE," ","Perjuicio Económico 10%")</f>
        <v> </v>
      </c>
      <c r="D36" s="28" t="str">
        <f>IF(B$1=TRUE,0.1," 0")</f>
        <v> 0</v>
      </c>
      <c r="E36" s="29">
        <f>(E35*10/10)*D36</f>
        <v>0</v>
      </c>
      <c r="F36" s="87"/>
      <c r="G36" s="85"/>
      <c r="H36" s="85"/>
      <c r="I36" s="85"/>
      <c r="J36" s="85"/>
      <c r="K36" s="85"/>
      <c r="L36" s="85"/>
      <c r="M36" s="85"/>
      <c r="N36" s="85"/>
      <c r="O36" s="100"/>
      <c r="P36" s="2"/>
      <c r="Q36" s="2"/>
      <c r="R36" s="2"/>
    </row>
    <row r="37" spans="1:18" ht="9.75" customHeight="1" thickBot="1" thickTop="1">
      <c r="A37" s="73"/>
      <c r="B37" s="175" t="s">
        <v>18</v>
      </c>
      <c r="C37" s="176"/>
      <c r="D37" s="176"/>
      <c r="E37" s="18">
        <f>SUM(E32,E34,E36)</f>
        <v>0</v>
      </c>
      <c r="F37" s="88"/>
      <c r="G37" s="85"/>
      <c r="H37" s="85" t="s">
        <v>8</v>
      </c>
      <c r="I37" s="85">
        <v>1</v>
      </c>
      <c r="J37" s="85">
        <v>21</v>
      </c>
      <c r="K37" s="85">
        <v>41</v>
      </c>
      <c r="L37" s="85">
        <v>56</v>
      </c>
      <c r="M37" s="85">
        <v>66</v>
      </c>
      <c r="N37" s="85"/>
      <c r="O37" s="84"/>
      <c r="P37" s="2"/>
      <c r="Q37" s="2"/>
      <c r="R37" s="2"/>
    </row>
    <row r="38" spans="1:18" ht="6.75" customHeight="1" thickBot="1" thickTop="1">
      <c r="A38" s="68"/>
      <c r="B38" s="177"/>
      <c r="C38" s="178"/>
      <c r="D38" s="178"/>
      <c r="E38" s="179"/>
      <c r="F38" s="83"/>
      <c r="G38" s="84"/>
      <c r="H38" s="85">
        <v>0</v>
      </c>
      <c r="I38" s="85" t="e">
        <f>VLOOKUP($D$32,$H$9:$M$35,2)</f>
        <v>#N/A</v>
      </c>
      <c r="J38" s="85" t="e">
        <f>VLOOKUP($D$32,$H$9:$M$35,3)</f>
        <v>#N/A</v>
      </c>
      <c r="K38" s="85" t="e">
        <f>VLOOKUP($D$32,$H$9:$M$35,4)</f>
        <v>#N/A</v>
      </c>
      <c r="L38" s="85" t="e">
        <f>VLOOKUP($D$32,$H$9:$M$35,5)</f>
        <v>#N/A</v>
      </c>
      <c r="M38" s="85" t="e">
        <f>VLOOKUP($D$32,$H$9:$M$35,6)</f>
        <v>#N/A</v>
      </c>
      <c r="N38" s="85"/>
      <c r="O38" s="84"/>
      <c r="P38" s="2"/>
      <c r="Q38" s="2"/>
      <c r="R38" s="2"/>
    </row>
    <row r="39" spans="1:18" ht="13.5" customHeight="1" thickBot="1" thickTop="1">
      <c r="A39" s="76"/>
      <c r="B39" s="180" t="s">
        <v>19</v>
      </c>
      <c r="C39" s="181"/>
      <c r="D39" s="181"/>
      <c r="E39" s="32">
        <f>+E15+E37</f>
        <v>0</v>
      </c>
      <c r="F39" s="89"/>
      <c r="G39" s="84"/>
      <c r="H39" s="85">
        <v>0</v>
      </c>
      <c r="I39" s="85" t="e">
        <f>VLOOKUP($D$34,$H$9:$M$35,2)</f>
        <v>#N/A</v>
      </c>
      <c r="J39" s="85" t="e">
        <f>VLOOKUP($D$34,$H$9:$M$35,3)</f>
        <v>#N/A</v>
      </c>
      <c r="K39" s="85" t="e">
        <f>VLOOKUP($D$34,$H$9:$M$35,4)</f>
        <v>#N/A</v>
      </c>
      <c r="L39" s="85" t="e">
        <f>VLOOKUP($D$34,$H$9:$M$35,5)</f>
        <v>#N/A</v>
      </c>
      <c r="M39" s="85" t="e">
        <f>VLOOKUP($D$34,$H$9:$M$35,6)</f>
        <v>#N/A</v>
      </c>
      <c r="N39" s="85"/>
      <c r="O39" s="84"/>
      <c r="P39" s="2"/>
      <c r="Q39" s="2"/>
      <c r="R39" s="2"/>
    </row>
    <row r="40" spans="1:18" ht="9.75" customHeight="1">
      <c r="A40" s="77"/>
      <c r="B40" s="80"/>
      <c r="C40" s="81"/>
      <c r="D40" s="81"/>
      <c r="E40" s="81"/>
      <c r="F40" s="82"/>
      <c r="G40" s="84"/>
      <c r="H40" s="85"/>
      <c r="I40" s="85"/>
      <c r="J40" s="85"/>
      <c r="K40" s="85"/>
      <c r="L40" s="85"/>
      <c r="M40" s="85"/>
      <c r="N40" s="85"/>
      <c r="O40" s="84"/>
      <c r="P40" s="2"/>
      <c r="Q40" s="2"/>
      <c r="R40" s="2"/>
    </row>
    <row r="41" spans="1:18" ht="9.75" customHeight="1">
      <c r="A41" s="77"/>
      <c r="B41" s="217"/>
      <c r="C41" s="217"/>
      <c r="D41" s="217"/>
      <c r="E41" s="217"/>
      <c r="F41" s="82"/>
      <c r="G41" s="84"/>
      <c r="H41" s="85"/>
      <c r="I41" s="90" t="e">
        <f>HLOOKUP(D5,I37:M38,2)</f>
        <v>#N/A</v>
      </c>
      <c r="J41" s="90" t="e">
        <f>HLOOKUP(D5,I37:M39,3)</f>
        <v>#N/A</v>
      </c>
      <c r="K41" s="85"/>
      <c r="L41" s="85"/>
      <c r="M41" s="85"/>
      <c r="N41" s="84"/>
      <c r="O41" s="84"/>
      <c r="P41" s="2"/>
      <c r="Q41" s="2"/>
      <c r="R41" s="2"/>
    </row>
    <row r="42" spans="1:18" ht="9.75" customHeight="1">
      <c r="A42" s="78"/>
      <c r="B42" s="79"/>
      <c r="C42" s="78"/>
      <c r="D42" s="78"/>
      <c r="E42" s="78"/>
      <c r="F42" s="78"/>
      <c r="G42" s="84"/>
      <c r="H42" s="85"/>
      <c r="I42" s="85"/>
      <c r="J42" s="85"/>
      <c r="K42" s="85"/>
      <c r="L42" s="85"/>
      <c r="M42" s="85"/>
      <c r="N42" s="84"/>
      <c r="O42" s="84"/>
      <c r="P42" s="2"/>
      <c r="Q42" s="2"/>
      <c r="R42" s="2"/>
    </row>
    <row r="43" spans="1:18" ht="9.75" customHeight="1">
      <c r="A43" s="79"/>
      <c r="B43" s="171" t="s">
        <v>20</v>
      </c>
      <c r="C43" s="171"/>
      <c r="D43" s="171"/>
      <c r="E43" s="171"/>
      <c r="F43" s="79"/>
      <c r="G43" s="84"/>
      <c r="H43" s="85"/>
      <c r="I43" s="85"/>
      <c r="J43" s="85"/>
      <c r="K43" s="85"/>
      <c r="L43" s="85"/>
      <c r="M43" s="85"/>
      <c r="N43" s="84"/>
      <c r="O43" s="84"/>
      <c r="P43" s="2"/>
      <c r="Q43" s="2"/>
      <c r="R43" s="2"/>
    </row>
    <row r="44" spans="1:18" ht="9.75" customHeight="1">
      <c r="A44" s="79"/>
      <c r="B44" s="171"/>
      <c r="C44" s="171"/>
      <c r="D44" s="171"/>
      <c r="E44" s="171"/>
      <c r="F44" s="79"/>
      <c r="G44" s="84"/>
      <c r="H44" s="85"/>
      <c r="I44" s="85"/>
      <c r="J44" s="85"/>
      <c r="K44" s="85"/>
      <c r="L44" s="85"/>
      <c r="M44" s="85"/>
      <c r="N44" s="84"/>
      <c r="O44" s="84"/>
      <c r="P44" s="2"/>
      <c r="Q44" s="2"/>
      <c r="R44" s="2"/>
    </row>
    <row r="45" spans="1:18" ht="9.75" customHeight="1">
      <c r="A45" s="79"/>
      <c r="B45" s="171"/>
      <c r="C45" s="171"/>
      <c r="D45" s="171"/>
      <c r="E45" s="171"/>
      <c r="F45" s="79"/>
      <c r="G45" s="84"/>
      <c r="H45" s="84"/>
      <c r="I45" s="84"/>
      <c r="J45" s="84"/>
      <c r="K45" s="84"/>
      <c r="L45" s="84"/>
      <c r="M45" s="84"/>
      <c r="N45" s="84"/>
      <c r="O45" s="84"/>
      <c r="P45" s="2"/>
      <c r="Q45" s="2"/>
      <c r="R45" s="2"/>
    </row>
    <row r="46" spans="1:18" ht="9.75" customHeight="1">
      <c r="A46" s="79"/>
      <c r="B46" s="171"/>
      <c r="C46" s="171"/>
      <c r="D46" s="171"/>
      <c r="E46" s="171"/>
      <c r="F46" s="79"/>
      <c r="G46" s="84"/>
      <c r="H46" s="84"/>
      <c r="I46" s="84"/>
      <c r="J46" s="84"/>
      <c r="K46" s="84"/>
      <c r="L46" s="84"/>
      <c r="M46" s="84"/>
      <c r="N46" s="84"/>
      <c r="O46" s="84"/>
      <c r="P46" s="2"/>
      <c r="Q46" s="2"/>
      <c r="R46" s="2"/>
    </row>
    <row r="47" spans="1:18" ht="9.75" customHeight="1">
      <c r="A47" s="78"/>
      <c r="B47" s="172"/>
      <c r="C47" s="172"/>
      <c r="D47" s="172"/>
      <c r="E47" s="172"/>
      <c r="F47" s="78"/>
      <c r="G47" s="84"/>
      <c r="H47" s="84"/>
      <c r="I47" s="84"/>
      <c r="J47" s="84"/>
      <c r="K47" s="84"/>
      <c r="L47" s="84"/>
      <c r="M47" s="84"/>
      <c r="N47" s="84"/>
      <c r="O47" s="84"/>
      <c r="P47" s="2"/>
      <c r="Q47" s="2"/>
      <c r="R47" s="2"/>
    </row>
    <row r="48" spans="1:18" ht="9.75" customHeight="1">
      <c r="A48" s="78"/>
      <c r="B48" s="45"/>
      <c r="C48" s="45"/>
      <c r="D48" s="45"/>
      <c r="E48" s="45"/>
      <c r="F48" s="78"/>
      <c r="G48" s="84"/>
      <c r="H48" s="84"/>
      <c r="I48" s="84"/>
      <c r="J48" s="84"/>
      <c r="K48" s="84"/>
      <c r="L48" s="84"/>
      <c r="M48" s="84"/>
      <c r="N48" s="84"/>
      <c r="O48" s="84"/>
      <c r="P48" s="2"/>
      <c r="Q48" s="2"/>
      <c r="R48" s="2"/>
    </row>
    <row r="49" spans="1:18" ht="9.75" customHeight="1">
      <c r="A49" s="45"/>
      <c r="B49" s="45"/>
      <c r="C49" s="45"/>
      <c r="D49" s="45"/>
      <c r="E49" s="45"/>
      <c r="F49" s="78"/>
      <c r="G49" s="91"/>
      <c r="H49" s="84"/>
      <c r="I49" s="84"/>
      <c r="J49" s="84"/>
      <c r="K49" s="84"/>
      <c r="L49" s="84"/>
      <c r="M49" s="84"/>
      <c r="N49" s="84"/>
      <c r="O49" s="84"/>
      <c r="P49" s="2"/>
      <c r="Q49" s="2"/>
      <c r="R49" s="2"/>
    </row>
    <row r="50" spans="1:18" ht="9.75" customHeight="1">
      <c r="A50" s="45"/>
      <c r="B50" s="58"/>
      <c r="C50" s="45"/>
      <c r="D50" s="45"/>
      <c r="E50" s="45"/>
      <c r="F50" s="78"/>
      <c r="G50" s="91"/>
      <c r="H50" s="84"/>
      <c r="I50" s="84"/>
      <c r="J50" s="84"/>
      <c r="K50" s="84"/>
      <c r="L50" s="84"/>
      <c r="M50" s="84"/>
      <c r="N50" s="84"/>
      <c r="O50" s="84"/>
      <c r="P50" s="2"/>
      <c r="Q50" s="2"/>
      <c r="R50" s="2"/>
    </row>
    <row r="51" spans="1:18" ht="9.75" customHeight="1">
      <c r="A51" s="45"/>
      <c r="B51" s="45"/>
      <c r="C51" s="45"/>
      <c r="D51" s="45"/>
      <c r="E51" s="45"/>
      <c r="F51" s="78"/>
      <c r="G51" s="91"/>
      <c r="H51" s="84"/>
      <c r="I51" s="84"/>
      <c r="J51" s="84"/>
      <c r="K51" s="84"/>
      <c r="L51" s="84"/>
      <c r="M51" s="84"/>
      <c r="N51" s="84"/>
      <c r="O51" s="84"/>
      <c r="P51" s="2"/>
      <c r="Q51" s="2"/>
      <c r="R51" s="2"/>
    </row>
    <row r="52" spans="1:18" ht="9.75" customHeight="1">
      <c r="A52" s="55"/>
      <c r="B52" s="2"/>
      <c r="C52" s="31"/>
      <c r="D52" s="55"/>
      <c r="E52" s="55"/>
      <c r="F52" s="92"/>
      <c r="G52" s="92"/>
      <c r="H52" s="84"/>
      <c r="I52" s="84"/>
      <c r="J52" s="84"/>
      <c r="K52" s="84"/>
      <c r="L52" s="84"/>
      <c r="M52" s="84"/>
      <c r="N52" s="84"/>
      <c r="O52" s="84"/>
      <c r="P52" s="2"/>
      <c r="Q52" s="2"/>
      <c r="R52" s="2"/>
    </row>
    <row r="53" spans="1:18" ht="9.75" customHeight="1">
      <c r="A53" s="55"/>
      <c r="B53" s="2"/>
      <c r="C53" s="55"/>
      <c r="D53" s="55"/>
      <c r="E53" s="55"/>
      <c r="F53" s="92"/>
      <c r="G53" s="92"/>
      <c r="H53" s="84"/>
      <c r="I53" s="84"/>
      <c r="J53" s="84"/>
      <c r="K53" s="84"/>
      <c r="L53" s="84"/>
      <c r="M53" s="84"/>
      <c r="N53" s="84"/>
      <c r="O53" s="84"/>
      <c r="P53" s="2"/>
      <c r="Q53" s="2"/>
      <c r="R53" s="2"/>
    </row>
    <row r="54" spans="1:18" ht="9.75" customHeight="1">
      <c r="A54" s="55"/>
      <c r="B54" s="2"/>
      <c r="C54" s="55"/>
      <c r="D54" s="55"/>
      <c r="E54" s="55"/>
      <c r="F54" s="92"/>
      <c r="G54" s="92"/>
      <c r="H54" s="84"/>
      <c r="I54" s="84"/>
      <c r="J54" s="84"/>
      <c r="K54" s="84"/>
      <c r="L54" s="84"/>
      <c r="M54" s="84"/>
      <c r="N54" s="84"/>
      <c r="O54" s="84"/>
      <c r="P54" s="2"/>
      <c r="Q54" s="2"/>
      <c r="R54" s="2"/>
    </row>
    <row r="55" spans="1:18" ht="9.75" customHeight="1">
      <c r="A55" s="55"/>
      <c r="B55" s="2"/>
      <c r="C55" s="55"/>
      <c r="D55" s="55"/>
      <c r="E55" s="55"/>
      <c r="F55" s="92"/>
      <c r="G55" s="92"/>
      <c r="H55" s="84"/>
      <c r="I55" s="84"/>
      <c r="J55" s="84"/>
      <c r="K55" s="84"/>
      <c r="L55" s="84"/>
      <c r="M55" s="84"/>
      <c r="N55" s="84"/>
      <c r="O55" s="84"/>
      <c r="P55" s="2"/>
      <c r="Q55" s="2"/>
      <c r="R55" s="2"/>
    </row>
    <row r="56" spans="1:18" ht="9.75" customHeight="1">
      <c r="A56" s="55"/>
      <c r="B56" s="2"/>
      <c r="C56" s="55"/>
      <c r="D56" s="55"/>
      <c r="E56" s="55"/>
      <c r="F56" s="92"/>
      <c r="G56" s="92"/>
      <c r="H56" s="84"/>
      <c r="I56" s="84"/>
      <c r="J56" s="84"/>
      <c r="K56" s="84"/>
      <c r="L56" s="84"/>
      <c r="M56" s="84"/>
      <c r="N56" s="84"/>
      <c r="O56" s="84"/>
      <c r="P56" s="2"/>
      <c r="Q56" s="2"/>
      <c r="R56" s="2"/>
    </row>
    <row r="57" spans="1:18" ht="9.75" customHeight="1">
      <c r="A57" s="2"/>
      <c r="B57" s="2"/>
      <c r="C57" s="2"/>
      <c r="D57" s="5"/>
      <c r="E57" s="2"/>
      <c r="F57" s="84"/>
      <c r="G57" s="84"/>
      <c r="H57" s="84"/>
      <c r="I57" s="84"/>
      <c r="J57" s="84"/>
      <c r="K57" s="84"/>
      <c r="L57" s="84"/>
      <c r="M57" s="84"/>
      <c r="N57" s="84"/>
      <c r="O57" s="84"/>
      <c r="P57" s="2"/>
      <c r="Q57" s="2"/>
      <c r="R57" s="2"/>
    </row>
    <row r="58" spans="6:15" ht="9.75" customHeight="1">
      <c r="F58" s="93"/>
      <c r="G58" s="93"/>
      <c r="H58" s="93"/>
      <c r="I58" s="93"/>
      <c r="J58" s="93"/>
      <c r="K58" s="93"/>
      <c r="L58" s="93"/>
      <c r="M58" s="93"/>
      <c r="N58" s="93"/>
      <c r="O58" s="93"/>
    </row>
    <row r="59" spans="6:15" ht="12.75">
      <c r="F59" s="93"/>
      <c r="G59" s="93"/>
      <c r="H59" s="93"/>
      <c r="I59" s="93"/>
      <c r="J59" s="93"/>
      <c r="K59" s="93"/>
      <c r="L59" s="93"/>
      <c r="M59" s="93"/>
      <c r="N59" s="93"/>
      <c r="O59" s="93"/>
    </row>
    <row r="60" spans="6:15" ht="12.75">
      <c r="F60" s="93"/>
      <c r="G60" s="93"/>
      <c r="H60" s="93"/>
      <c r="I60" s="93"/>
      <c r="J60" s="93"/>
      <c r="K60" s="93"/>
      <c r="L60" s="93"/>
      <c r="M60" s="93"/>
      <c r="N60" s="93"/>
      <c r="O60" s="93"/>
    </row>
    <row r="61" spans="6:15" ht="12.75">
      <c r="F61" s="93"/>
      <c r="G61" s="93"/>
      <c r="H61" s="93"/>
      <c r="I61" s="93"/>
      <c r="J61" s="93"/>
      <c r="K61" s="93"/>
      <c r="L61" s="93"/>
      <c r="M61" s="93"/>
      <c r="N61" s="93"/>
      <c r="O61" s="93"/>
    </row>
  </sheetData>
  <sheetProtection password="8009" sheet="1" objects="1" scenarios="1"/>
  <mergeCells count="26">
    <mergeCell ref="B33:E33"/>
    <mergeCell ref="B34:C34"/>
    <mergeCell ref="B41:E41"/>
    <mergeCell ref="B43:E47"/>
    <mergeCell ref="B35:D35"/>
    <mergeCell ref="B37:D37"/>
    <mergeCell ref="B38:E38"/>
    <mergeCell ref="B39:D39"/>
    <mergeCell ref="B14:D14"/>
    <mergeCell ref="B15:D15"/>
    <mergeCell ref="B16:E16"/>
    <mergeCell ref="B17:E17"/>
    <mergeCell ref="B18:E18"/>
    <mergeCell ref="B32:C32"/>
    <mergeCell ref="B8:E8"/>
    <mergeCell ref="B9:C9"/>
    <mergeCell ref="B10:C10"/>
    <mergeCell ref="B11:C11"/>
    <mergeCell ref="B12:C12"/>
    <mergeCell ref="B13:C13"/>
    <mergeCell ref="B1:C1"/>
    <mergeCell ref="D1:E1"/>
    <mergeCell ref="B2:E2"/>
    <mergeCell ref="B3:E3"/>
    <mergeCell ref="B6:D6"/>
    <mergeCell ref="B7:E7"/>
  </mergeCells>
  <dataValidations count="12">
    <dataValidation allowBlank="1" showInputMessage="1" showErrorMessage="1" promptTitle="Formato Fecha del Accidente" prompt="Rectificar la fecha con mismo formato" errorTitle="Verificar formato fecha e inicio" error="De 08/11/1995 al 31/12/2005" sqref="E5"/>
    <dataValidation allowBlank="1" showInputMessage="1" showErrorMessage="1" promptTitle="Se entiende por &quot;Día Impeditivo&quot;" prompt="Aquel en que la víctima está incapacitada para desarrollar su ocupación o actividad habitual." sqref="B11:C11"/>
    <dataValidation type="whole" allowBlank="1" showInputMessage="1" showErrorMessage="1" promptTitle="MUY IMPORTANTE: Ordenamiento" prompt="Para una ponderación correcta, los puntos de secuela, deben ordenarse de mayor a menor, introduciendo primero los puntos de la secuela mayor." sqref="D20">
      <formula1>0</formula1>
      <formula2>999999</formula2>
    </dataValidation>
    <dataValidation allowBlank="1" showInputMessage="1" showErrorMessage="1" promptTitle="Introducción del Código Secuela" prompt="Introducir si se desa Código de Secuela" sqref="B20"/>
    <dataValidation allowBlank="1" showInputMessage="1" showErrorMessage="1" promptTitle="Introducir Descripción Secuela" prompt="Si desea descripción de la Secuela" sqref="C20"/>
    <dataValidation allowBlank="1" showInputMessage="1" showErrorMessage="1" promptTitle="Formato de la Fecha del Alta." prompt="Rectificar la fecha con mismo formato" errorTitle="Verificar formato fecha e inicio" error="De 08/11/1995 al 31/12/2005" sqref="B5"/>
    <dataValidation allowBlank="1" showInputMessage="1" showErrorMessage="1" promptTitle="Introducción Nombre Perjudicado" prompt="Introducir si se desa Nombre Perjudicado" sqref="C5"/>
    <dataValidation type="whole" allowBlank="1" showInputMessage="1" showErrorMessage="1" promptTitle="Introducción Edad Perjudicado" prompt="Introducir la edad del Perjudicado" errorTitle="Sólo número entero" sqref="D5">
      <formula1>0</formula1>
      <formula2>150</formula2>
    </dataValidation>
    <dataValidation type="whole" allowBlank="1" showInputMessage="1" showErrorMessage="1" promptTitle="Introducir días Hospitalización" prompt="Los días de Estancia Hospitalaria" sqref="D10">
      <formula1>0</formula1>
      <formula2>9999999</formula2>
    </dataValidation>
    <dataValidation type="whole" allowBlank="1" showInputMessage="1" showErrorMessage="1" promptTitle="Introducir los días Impeditivos." prompt="Definición: Pulsar sobre Días Impeditivos " sqref="D11">
      <formula1>0</formula1>
      <formula2>9999999</formula2>
    </dataValidation>
    <dataValidation type="whole" allowBlank="1" showInputMessage="1" showErrorMessage="1" promptTitle="Introducir días No Impeditivos ." prompt="Días de Baja no impeditivos" sqref="D12">
      <formula1>0</formula1>
      <formula2>9999999</formula2>
    </dataValidation>
    <dataValidation type="whole" allowBlank="1" showInputMessage="1" showErrorMessage="1" promptTitle="Introducir Perjuicio estético" prompt="Introducir Puntos Perjuicio estético" sqref="D34">
      <formula1>0</formula1>
      <formula2>9999999</formula2>
    </dataValidation>
  </dataValidations>
  <printOptions/>
  <pageMargins left="1.1811023622047245" right="0.4330708661417323" top="1" bottom="1"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R93"/>
  <sheetViews>
    <sheetView showZeros="0" zoomScale="130" zoomScaleNormal="130" zoomScalePageLayoutView="0" workbookViewId="0" topLeftCell="A3">
      <selection activeCell="B14" activeCellId="4" sqref="B5:E5 D10:D12 B20:D36 D39 B14:E14"/>
    </sheetView>
  </sheetViews>
  <sheetFormatPr defaultColWidth="11.421875" defaultRowHeight="12.75"/>
  <cols>
    <col min="1" max="1" width="11.421875" style="107" customWidth="1"/>
    <col min="2" max="2" width="13.28125" style="107" customWidth="1"/>
    <col min="3" max="3" width="50.28125" style="107" customWidth="1"/>
    <col min="4" max="4" width="7.421875" style="107" customWidth="1"/>
    <col min="5" max="5" width="14.421875" style="107" customWidth="1"/>
    <col min="6" max="16384" width="11.421875" style="107" customWidth="1"/>
  </cols>
  <sheetData>
    <row r="1" spans="1:18" ht="13.5" thickBot="1">
      <c r="A1" s="105"/>
      <c r="B1" s="203" t="b">
        <f>IF(D5&gt;15,"Perjuicio económico"," ")=IF(D5&lt;65,"Perjuicio económico"," ")</f>
        <v>0</v>
      </c>
      <c r="C1" s="218"/>
      <c r="D1" s="205" t="str">
        <f>IF(B$1=TRUE,0.1," 0")</f>
        <v> 0</v>
      </c>
      <c r="E1" s="219"/>
      <c r="F1" s="106"/>
      <c r="G1" s="84"/>
      <c r="H1" s="84"/>
      <c r="I1" s="84"/>
      <c r="J1" s="84"/>
      <c r="K1" s="84"/>
      <c r="L1" s="84"/>
      <c r="M1" s="84"/>
      <c r="N1" s="84"/>
      <c r="O1" s="84"/>
      <c r="P1" s="2"/>
      <c r="Q1" s="2"/>
      <c r="R1" s="2"/>
    </row>
    <row r="2" spans="1:18" ht="12.75">
      <c r="A2" s="108"/>
      <c r="B2" s="207" t="s">
        <v>25</v>
      </c>
      <c r="C2" s="220"/>
      <c r="D2" s="220"/>
      <c r="E2" s="221"/>
      <c r="F2" s="109"/>
      <c r="G2" s="84"/>
      <c r="H2" s="84"/>
      <c r="I2" s="84"/>
      <c r="J2" s="84"/>
      <c r="K2" s="84"/>
      <c r="L2" s="84"/>
      <c r="M2" s="84"/>
      <c r="N2" s="84"/>
      <c r="O2" s="84"/>
      <c r="P2" s="2"/>
      <c r="Q2" s="2"/>
      <c r="R2" s="2"/>
    </row>
    <row r="3" spans="1:18" ht="9.75" customHeight="1">
      <c r="A3" s="63"/>
      <c r="B3" s="177"/>
      <c r="C3" s="210"/>
      <c r="D3" s="210"/>
      <c r="E3" s="211"/>
      <c r="F3" s="90"/>
      <c r="G3" s="84"/>
      <c r="H3" s="84"/>
      <c r="I3" s="84"/>
      <c r="J3" s="84"/>
      <c r="K3" s="84"/>
      <c r="L3" s="84"/>
      <c r="M3" s="84"/>
      <c r="N3" s="84"/>
      <c r="O3" s="84"/>
      <c r="P3" s="2"/>
      <c r="Q3" s="2"/>
      <c r="R3" s="2"/>
    </row>
    <row r="4" spans="1:18" ht="9.75" customHeight="1">
      <c r="A4" s="64"/>
      <c r="B4" s="10" t="s">
        <v>6</v>
      </c>
      <c r="C4" s="11" t="s">
        <v>7</v>
      </c>
      <c r="D4" s="11" t="s">
        <v>8</v>
      </c>
      <c r="E4" s="12" t="s">
        <v>5</v>
      </c>
      <c r="F4" s="64"/>
      <c r="G4" s="110"/>
      <c r="H4" s="84"/>
      <c r="I4" s="84"/>
      <c r="J4" s="84"/>
      <c r="K4" s="84"/>
      <c r="L4" s="84"/>
      <c r="M4" s="84"/>
      <c r="N4" s="84"/>
      <c r="O4" s="84"/>
      <c r="P4" s="2"/>
      <c r="Q4" s="2"/>
      <c r="R4" s="2"/>
    </row>
    <row r="5" spans="1:18" ht="9.75" customHeight="1">
      <c r="A5" s="111"/>
      <c r="B5" s="59">
        <v>39083</v>
      </c>
      <c r="C5" s="23"/>
      <c r="D5" s="13">
        <v>0</v>
      </c>
      <c r="E5" s="60">
        <v>39083</v>
      </c>
      <c r="F5" s="112"/>
      <c r="G5" s="113"/>
      <c r="H5" s="84"/>
      <c r="I5" s="84"/>
      <c r="J5" s="84"/>
      <c r="K5" s="84"/>
      <c r="L5" s="84"/>
      <c r="M5" s="84"/>
      <c r="N5" s="84"/>
      <c r="O5" s="84"/>
      <c r="P5" s="2"/>
      <c r="Q5" s="2"/>
      <c r="R5" s="2"/>
    </row>
    <row r="6" spans="1:18" ht="9.75" customHeight="1">
      <c r="A6" s="66"/>
      <c r="B6" s="193" t="s">
        <v>13</v>
      </c>
      <c r="C6" s="194"/>
      <c r="D6" s="194"/>
      <c r="E6" s="114" t="str">
        <f>IF(B5-E5+1&lt;1.1," ",B5-E5+1)</f>
        <v> </v>
      </c>
      <c r="F6" s="84"/>
      <c r="G6" s="115"/>
      <c r="H6" s="115"/>
      <c r="I6" s="84"/>
      <c r="J6" s="84"/>
      <c r="K6" s="84"/>
      <c r="L6" s="84"/>
      <c r="M6" s="84"/>
      <c r="N6" s="84"/>
      <c r="O6" s="84"/>
      <c r="P6" s="2"/>
      <c r="Q6" s="2"/>
      <c r="R6" s="2"/>
    </row>
    <row r="7" spans="1:18" ht="9.75" customHeight="1">
      <c r="A7" s="116"/>
      <c r="B7" s="212" t="s">
        <v>9</v>
      </c>
      <c r="C7" s="222"/>
      <c r="D7" s="222"/>
      <c r="E7" s="223"/>
      <c r="F7" s="116"/>
      <c r="G7" s="102"/>
      <c r="H7" s="85" t="s">
        <v>1</v>
      </c>
      <c r="I7" s="85"/>
      <c r="J7" s="85"/>
      <c r="K7" s="85"/>
      <c r="L7" s="85"/>
      <c r="M7" s="85"/>
      <c r="N7" s="84"/>
      <c r="O7" s="84"/>
      <c r="P7" s="2"/>
      <c r="Q7" s="2"/>
      <c r="R7" s="2"/>
    </row>
    <row r="8" spans="1:18" ht="9.75" customHeight="1">
      <c r="A8" s="117"/>
      <c r="B8" s="191"/>
      <c r="C8" s="228"/>
      <c r="D8" s="228"/>
      <c r="E8" s="229"/>
      <c r="F8" s="118"/>
      <c r="G8" s="102"/>
      <c r="H8" s="85"/>
      <c r="I8" s="85"/>
      <c r="J8" s="85"/>
      <c r="K8" s="85"/>
      <c r="L8" s="85"/>
      <c r="M8" s="85"/>
      <c r="N8" s="84"/>
      <c r="O8" s="84"/>
      <c r="P8" s="2"/>
      <c r="Q8" s="2"/>
      <c r="R8" s="2"/>
    </row>
    <row r="9" spans="1:18" ht="9.75" customHeight="1">
      <c r="A9" s="119"/>
      <c r="B9" s="201" t="s">
        <v>15</v>
      </c>
      <c r="C9" s="202"/>
      <c r="D9" s="11" t="s">
        <v>10</v>
      </c>
      <c r="E9" s="12" t="s">
        <v>11</v>
      </c>
      <c r="F9" s="64"/>
      <c r="G9" s="85"/>
      <c r="H9" s="85">
        <v>1</v>
      </c>
      <c r="I9" s="85">
        <v>735.22</v>
      </c>
      <c r="J9" s="85">
        <v>680.67</v>
      </c>
      <c r="K9" s="85">
        <v>626.09</v>
      </c>
      <c r="L9" s="85">
        <v>576.38</v>
      </c>
      <c r="M9" s="85">
        <v>515.88</v>
      </c>
      <c r="O9" s="84"/>
      <c r="P9" s="2"/>
      <c r="Q9" s="2"/>
      <c r="R9" s="2"/>
    </row>
    <row r="10" spans="1:18" ht="9.75" customHeight="1">
      <c r="A10" s="63"/>
      <c r="B10" s="191" t="s">
        <v>23</v>
      </c>
      <c r="C10" s="192"/>
      <c r="D10" s="13">
        <v>0</v>
      </c>
      <c r="E10" s="140">
        <f>+D10*61.97</f>
        <v>0</v>
      </c>
      <c r="F10" s="90"/>
      <c r="G10" s="85"/>
      <c r="H10" s="85">
        <v>2</v>
      </c>
      <c r="I10" s="85">
        <v>757.92</v>
      </c>
      <c r="J10" s="85">
        <v>700.11</v>
      </c>
      <c r="K10" s="85">
        <v>642.29</v>
      </c>
      <c r="L10" s="85">
        <v>592.32</v>
      </c>
      <c r="M10" s="85">
        <v>524.06</v>
      </c>
      <c r="O10" s="84"/>
      <c r="P10" s="2"/>
      <c r="Q10" s="2"/>
      <c r="R10" s="2"/>
    </row>
    <row r="11" spans="1:18" ht="9.75" customHeight="1">
      <c r="A11" s="63"/>
      <c r="B11" s="191" t="s">
        <v>22</v>
      </c>
      <c r="C11" s="192"/>
      <c r="D11" s="13">
        <v>0</v>
      </c>
      <c r="E11" s="140">
        <f>+D11*50.35</f>
        <v>0</v>
      </c>
      <c r="F11" s="90"/>
      <c r="G11" s="85"/>
      <c r="H11" s="85">
        <v>3</v>
      </c>
      <c r="I11" s="85">
        <v>778.28</v>
      </c>
      <c r="J11" s="85">
        <v>717.5</v>
      </c>
      <c r="K11" s="85">
        <v>656.7</v>
      </c>
      <c r="L11" s="85">
        <v>606.57</v>
      </c>
      <c r="M11" s="85">
        <v>532.32</v>
      </c>
      <c r="O11" s="84"/>
      <c r="P11" s="2"/>
      <c r="Q11" s="2"/>
      <c r="R11" s="2"/>
    </row>
    <row r="12" spans="1:18" ht="9.75" customHeight="1">
      <c r="A12" s="63"/>
      <c r="B12" s="191" t="s">
        <v>24</v>
      </c>
      <c r="C12" s="192"/>
      <c r="D12" s="13">
        <v>0</v>
      </c>
      <c r="E12" s="140">
        <f>+D12*27.12</f>
        <v>0</v>
      </c>
      <c r="F12" s="90"/>
      <c r="G12" s="85"/>
      <c r="H12" s="85">
        <v>4</v>
      </c>
      <c r="I12" s="85">
        <v>796.33</v>
      </c>
      <c r="J12" s="85">
        <v>732.83</v>
      </c>
      <c r="K12" s="85">
        <v>669.29</v>
      </c>
      <c r="L12" s="85">
        <v>619.09</v>
      </c>
      <c r="M12" s="85">
        <v>536.79</v>
      </c>
      <c r="O12" s="84"/>
      <c r="P12" s="2"/>
      <c r="Q12" s="2"/>
      <c r="R12" s="2"/>
    </row>
    <row r="13" spans="1:18" ht="9.75" customHeight="1">
      <c r="A13" s="120"/>
      <c r="B13" s="193" t="s">
        <v>21</v>
      </c>
      <c r="C13" s="194"/>
      <c r="D13" s="15">
        <f>SUM(D10:D12)</f>
        <v>0</v>
      </c>
      <c r="E13" s="141">
        <f>SUM(E10:E12)</f>
        <v>0</v>
      </c>
      <c r="F13" s="121"/>
      <c r="G13" s="85"/>
      <c r="H13" s="85">
        <v>5</v>
      </c>
      <c r="I13" s="85">
        <v>812.06</v>
      </c>
      <c r="J13" s="85">
        <v>746.09</v>
      </c>
      <c r="K13" s="85">
        <v>680.08</v>
      </c>
      <c r="L13" s="85">
        <v>629.92</v>
      </c>
      <c r="M13" s="85">
        <v>541.35</v>
      </c>
      <c r="O13" s="84"/>
      <c r="P13" s="2"/>
      <c r="Q13" s="2"/>
      <c r="R13" s="2"/>
    </row>
    <row r="14" spans="1:18" ht="9.75" customHeight="1" thickBot="1">
      <c r="A14" s="122"/>
      <c r="B14" s="215" t="str">
        <f>IF(B1=FALSE," ","Perjuicio Económico del 10%")</f>
        <v> </v>
      </c>
      <c r="C14" s="230"/>
      <c r="D14" s="230"/>
      <c r="E14" s="163">
        <f>E13*D1</f>
        <v>0</v>
      </c>
      <c r="F14" s="123"/>
      <c r="G14" s="85"/>
      <c r="H14" s="85">
        <v>6</v>
      </c>
      <c r="I14" s="85">
        <v>825.49</v>
      </c>
      <c r="J14" s="85">
        <v>757.28</v>
      </c>
      <c r="K14" s="85">
        <v>689.06</v>
      </c>
      <c r="L14" s="85">
        <v>638.99</v>
      </c>
      <c r="M14" s="85">
        <v>544.72</v>
      </c>
      <c r="O14" s="84"/>
      <c r="P14" s="2"/>
      <c r="Q14" s="2"/>
      <c r="R14" s="2"/>
    </row>
    <row r="15" spans="1:18" ht="9.75" customHeight="1" thickBot="1" thickTop="1">
      <c r="A15" s="120"/>
      <c r="B15" s="175" t="s">
        <v>17</v>
      </c>
      <c r="C15" s="176"/>
      <c r="D15" s="176"/>
      <c r="E15" s="142">
        <f>E13+E14</f>
        <v>0</v>
      </c>
      <c r="F15" s="124"/>
      <c r="G15" s="85"/>
      <c r="H15" s="85">
        <v>7</v>
      </c>
      <c r="I15" s="104">
        <v>843.23</v>
      </c>
      <c r="J15" s="85">
        <v>772.51</v>
      </c>
      <c r="K15" s="85">
        <v>701.77</v>
      </c>
      <c r="L15" s="85">
        <v>651.5</v>
      </c>
      <c r="M15" s="85">
        <v>551.23</v>
      </c>
      <c r="O15" s="84"/>
      <c r="P15" s="2"/>
      <c r="Q15" s="2"/>
      <c r="R15" s="2"/>
    </row>
    <row r="16" spans="1:18" ht="9.75" customHeight="1" thickTop="1">
      <c r="A16" s="117"/>
      <c r="B16" s="177"/>
      <c r="C16" s="225"/>
      <c r="D16" s="225"/>
      <c r="E16" s="226"/>
      <c r="F16" s="118"/>
      <c r="G16" s="85"/>
      <c r="H16" s="85">
        <v>8</v>
      </c>
      <c r="I16" s="85">
        <v>859.22</v>
      </c>
      <c r="J16" s="85">
        <v>786.2</v>
      </c>
      <c r="K16" s="85">
        <v>713.14</v>
      </c>
      <c r="L16" s="85">
        <v>662.72</v>
      </c>
      <c r="M16" s="85">
        <v>556.84</v>
      </c>
      <c r="O16" s="84"/>
      <c r="P16" s="2"/>
      <c r="Q16" s="2"/>
      <c r="R16" s="2"/>
    </row>
    <row r="17" spans="1:18" ht="9.75" customHeight="1">
      <c r="A17" s="116"/>
      <c r="B17" s="188" t="s">
        <v>16</v>
      </c>
      <c r="C17" s="231"/>
      <c r="D17" s="231"/>
      <c r="E17" s="232"/>
      <c r="F17" s="116"/>
      <c r="G17" s="85"/>
      <c r="H17" s="85">
        <v>9</v>
      </c>
      <c r="I17" s="85">
        <v>873.49</v>
      </c>
      <c r="J17" s="104">
        <v>798.33</v>
      </c>
      <c r="K17" s="85">
        <v>723.15</v>
      </c>
      <c r="L17" s="85">
        <v>672.65</v>
      </c>
      <c r="M17" s="85">
        <v>561.53</v>
      </c>
      <c r="O17" s="84"/>
      <c r="P17" s="2"/>
      <c r="Q17" s="2"/>
      <c r="R17" s="2"/>
    </row>
    <row r="18" spans="1:18" ht="9.75" customHeight="1">
      <c r="A18" s="117"/>
      <c r="B18" s="182"/>
      <c r="C18" s="234"/>
      <c r="D18" s="234"/>
      <c r="E18" s="235"/>
      <c r="F18" s="118"/>
      <c r="G18" s="85"/>
      <c r="H18" s="85">
        <v>10</v>
      </c>
      <c r="I18" s="85">
        <v>886.02</v>
      </c>
      <c r="J18" s="85">
        <v>808.92</v>
      </c>
      <c r="K18" s="85">
        <v>731.82</v>
      </c>
      <c r="L18" s="85">
        <v>681.3</v>
      </c>
      <c r="M18" s="85">
        <v>565.35</v>
      </c>
      <c r="O18" s="84"/>
      <c r="P18" s="2"/>
      <c r="Q18" s="2"/>
      <c r="R18" s="2"/>
    </row>
    <row r="19" spans="1:18" ht="9.75" customHeight="1">
      <c r="A19" s="64"/>
      <c r="B19" s="10" t="s">
        <v>3</v>
      </c>
      <c r="C19" s="11" t="s">
        <v>2</v>
      </c>
      <c r="D19" s="11" t="s">
        <v>1</v>
      </c>
      <c r="E19" s="12" t="s">
        <v>11</v>
      </c>
      <c r="F19" s="64"/>
      <c r="G19" s="85"/>
      <c r="H19" s="85">
        <v>15</v>
      </c>
      <c r="I19" s="85">
        <v>1041.32</v>
      </c>
      <c r="J19" s="85">
        <v>953.14</v>
      </c>
      <c r="K19" s="85">
        <v>864.94</v>
      </c>
      <c r="L19" s="85">
        <v>802.15</v>
      </c>
      <c r="M19" s="85">
        <v>630.89</v>
      </c>
      <c r="O19" s="84"/>
      <c r="P19" s="2"/>
      <c r="Q19" s="2"/>
      <c r="R19" s="2"/>
    </row>
    <row r="20" spans="1:18" ht="9.75" customHeight="1">
      <c r="A20" s="117"/>
      <c r="B20" s="19"/>
      <c r="C20" s="20"/>
      <c r="D20" s="21">
        <v>0</v>
      </c>
      <c r="E20" s="143"/>
      <c r="F20" s="118"/>
      <c r="G20" s="86">
        <f>D20</f>
        <v>0</v>
      </c>
      <c r="H20" s="85">
        <v>20</v>
      </c>
      <c r="I20" s="85">
        <v>1183.94</v>
      </c>
      <c r="J20" s="85">
        <v>1085.6</v>
      </c>
      <c r="K20" s="85">
        <v>987.26</v>
      </c>
      <c r="L20" s="85">
        <v>913.16</v>
      </c>
      <c r="M20" s="85">
        <v>690.75</v>
      </c>
      <c r="O20" s="84"/>
      <c r="P20" s="2"/>
      <c r="Q20" s="2"/>
      <c r="R20" s="2"/>
    </row>
    <row r="21" spans="1:18" ht="9.75" customHeight="1">
      <c r="A21" s="63"/>
      <c r="B21" s="22"/>
      <c r="C21" s="23"/>
      <c r="D21" s="13">
        <v>0</v>
      </c>
      <c r="E21" s="140"/>
      <c r="F21" s="90"/>
      <c r="G21" s="86">
        <f aca="true" t="shared" si="0" ref="G21:G36">ROUNDUP((100-G20)*D21/100+G20,0)</f>
        <v>0</v>
      </c>
      <c r="H21" s="85">
        <v>25</v>
      </c>
      <c r="I21" s="85">
        <v>1326.28</v>
      </c>
      <c r="J21" s="85">
        <v>1217.69</v>
      </c>
      <c r="K21" s="85">
        <v>1109.12</v>
      </c>
      <c r="L21" s="85">
        <v>1023.9</v>
      </c>
      <c r="M21" s="85">
        <v>751.89</v>
      </c>
      <c r="O21" s="84"/>
      <c r="P21" s="2"/>
      <c r="Q21" s="2"/>
      <c r="R21" s="2"/>
    </row>
    <row r="22" spans="1:18" ht="9.75" customHeight="1">
      <c r="A22" s="63"/>
      <c r="B22" s="22"/>
      <c r="C22" s="23"/>
      <c r="D22" s="13">
        <v>0</v>
      </c>
      <c r="E22" s="140"/>
      <c r="F22" s="90"/>
      <c r="G22" s="86">
        <f t="shared" si="0"/>
        <v>0</v>
      </c>
      <c r="H22" s="85">
        <v>30</v>
      </c>
      <c r="I22" s="85">
        <v>1459.53</v>
      </c>
      <c r="J22" s="85">
        <v>1341.38</v>
      </c>
      <c r="K22" s="85">
        <v>1223.24</v>
      </c>
      <c r="L22" s="85">
        <v>1127.57</v>
      </c>
      <c r="M22" s="85">
        <v>808.93</v>
      </c>
      <c r="O22" s="84"/>
      <c r="P22" s="2"/>
      <c r="Q22" s="2"/>
      <c r="R22" s="2"/>
    </row>
    <row r="23" spans="1:18" ht="9.75" customHeight="1">
      <c r="A23" s="63"/>
      <c r="B23" s="22"/>
      <c r="C23" s="23"/>
      <c r="D23" s="13">
        <v>0</v>
      </c>
      <c r="E23" s="140"/>
      <c r="F23" s="90"/>
      <c r="G23" s="86">
        <f t="shared" si="0"/>
        <v>0</v>
      </c>
      <c r="H23" s="85">
        <v>35</v>
      </c>
      <c r="I23" s="85">
        <v>1583.92</v>
      </c>
      <c r="J23" s="85">
        <v>1456.86</v>
      </c>
      <c r="K23" s="85">
        <v>1329.79</v>
      </c>
      <c r="L23" s="85">
        <v>1224.38</v>
      </c>
      <c r="M23" s="85">
        <v>862</v>
      </c>
      <c r="O23" s="84"/>
      <c r="P23" s="2"/>
      <c r="Q23" s="2"/>
      <c r="R23" s="2"/>
    </row>
    <row r="24" spans="1:18" ht="9.75" customHeight="1">
      <c r="A24" s="63"/>
      <c r="B24" s="22"/>
      <c r="C24" s="23"/>
      <c r="D24" s="13">
        <v>0</v>
      </c>
      <c r="E24" s="140"/>
      <c r="F24" s="90"/>
      <c r="G24" s="86">
        <f t="shared" si="0"/>
        <v>0</v>
      </c>
      <c r="H24" s="85">
        <v>40</v>
      </c>
      <c r="I24" s="85">
        <v>1699.69</v>
      </c>
      <c r="J24" s="85">
        <v>1564.34</v>
      </c>
      <c r="K24" s="85">
        <v>1429</v>
      </c>
      <c r="L24" s="85">
        <v>1314.46</v>
      </c>
      <c r="M24" s="85">
        <v>911.21</v>
      </c>
      <c r="O24" s="84"/>
      <c r="P24" s="2"/>
      <c r="Q24" s="2"/>
      <c r="R24" s="2"/>
    </row>
    <row r="25" spans="1:18" ht="9.75" customHeight="1">
      <c r="A25" s="63"/>
      <c r="B25" s="22"/>
      <c r="C25" s="23"/>
      <c r="D25" s="13">
        <v>0</v>
      </c>
      <c r="E25" s="140"/>
      <c r="F25" s="90"/>
      <c r="G25" s="86">
        <f t="shared" si="0"/>
        <v>0</v>
      </c>
      <c r="H25" s="85">
        <v>45</v>
      </c>
      <c r="I25" s="85">
        <v>1807.04</v>
      </c>
      <c r="J25" s="85">
        <v>1664.03</v>
      </c>
      <c r="K25" s="85">
        <v>1521.02</v>
      </c>
      <c r="L25" s="85">
        <v>1398</v>
      </c>
      <c r="M25" s="85">
        <v>956.63</v>
      </c>
      <c r="O25" s="84"/>
      <c r="P25" s="2"/>
      <c r="Q25" s="2"/>
      <c r="R25" s="2"/>
    </row>
    <row r="26" spans="1:18" ht="9.75" customHeight="1">
      <c r="A26" s="63"/>
      <c r="B26" s="22"/>
      <c r="C26" s="23"/>
      <c r="D26" s="13">
        <v>0</v>
      </c>
      <c r="E26" s="140"/>
      <c r="F26" s="90"/>
      <c r="G26" s="86">
        <f t="shared" si="0"/>
        <v>0</v>
      </c>
      <c r="H26" s="85">
        <v>50</v>
      </c>
      <c r="I26" s="85">
        <v>1906.24</v>
      </c>
      <c r="J26" s="85">
        <v>1756.15</v>
      </c>
      <c r="K26" s="85">
        <v>1606.06</v>
      </c>
      <c r="L26" s="85">
        <v>1475.21</v>
      </c>
      <c r="M26" s="85">
        <v>998.37</v>
      </c>
      <c r="O26" s="84"/>
      <c r="P26" s="2"/>
      <c r="Q26" s="2"/>
      <c r="R26" s="2"/>
    </row>
    <row r="27" spans="1:18" ht="9.75" customHeight="1">
      <c r="A27" s="63"/>
      <c r="B27" s="22"/>
      <c r="C27" s="23"/>
      <c r="D27" s="13">
        <v>0</v>
      </c>
      <c r="E27" s="140"/>
      <c r="F27" s="90"/>
      <c r="G27" s="86">
        <f t="shared" si="0"/>
        <v>0</v>
      </c>
      <c r="H27" s="85">
        <v>55</v>
      </c>
      <c r="I27" s="85">
        <v>2038.21</v>
      </c>
      <c r="J27" s="85">
        <v>1878.43</v>
      </c>
      <c r="K27" s="85">
        <v>1718.66</v>
      </c>
      <c r="L27" s="85">
        <v>1577.76</v>
      </c>
      <c r="M27" s="85">
        <v>1057.68</v>
      </c>
      <c r="O27" s="84"/>
      <c r="P27" s="2"/>
      <c r="Q27" s="2"/>
      <c r="R27" s="2"/>
    </row>
    <row r="28" spans="1:18" ht="9.75" customHeight="1">
      <c r="A28" s="63"/>
      <c r="B28" s="22"/>
      <c r="C28" s="23"/>
      <c r="D28" s="13">
        <v>0</v>
      </c>
      <c r="E28" s="140"/>
      <c r="F28" s="90"/>
      <c r="G28" s="86">
        <f t="shared" si="0"/>
        <v>0</v>
      </c>
      <c r="H28" s="85">
        <v>60</v>
      </c>
      <c r="I28" s="85">
        <v>2167.58</v>
      </c>
      <c r="J28" s="85">
        <v>1998.33</v>
      </c>
      <c r="K28" s="85">
        <v>1829.08</v>
      </c>
      <c r="L28" s="85">
        <v>1678.3</v>
      </c>
      <c r="M28" s="85">
        <v>1115.82</v>
      </c>
      <c r="O28" s="84"/>
      <c r="P28" s="2"/>
      <c r="Q28" s="2"/>
      <c r="R28" s="2"/>
    </row>
    <row r="29" spans="1:18" ht="9.75" customHeight="1">
      <c r="A29" s="64"/>
      <c r="B29" s="22"/>
      <c r="C29" s="23"/>
      <c r="D29" s="13">
        <v>0</v>
      </c>
      <c r="E29" s="140"/>
      <c r="F29" s="90"/>
      <c r="G29" s="86">
        <f t="shared" si="0"/>
        <v>0</v>
      </c>
      <c r="H29" s="85">
        <v>65</v>
      </c>
      <c r="I29" s="85">
        <v>2294.44</v>
      </c>
      <c r="J29" s="85">
        <v>2115.86</v>
      </c>
      <c r="K29" s="85">
        <v>1937.31</v>
      </c>
      <c r="L29" s="85">
        <v>1776.89</v>
      </c>
      <c r="M29" s="85">
        <v>1172.84</v>
      </c>
      <c r="O29" s="84"/>
      <c r="P29" s="2"/>
      <c r="Q29" s="2"/>
      <c r="R29" s="2"/>
    </row>
    <row r="30" spans="1:18" ht="9.75" customHeight="1">
      <c r="A30" s="63"/>
      <c r="B30" s="22"/>
      <c r="C30" s="23"/>
      <c r="D30" s="13">
        <v>0</v>
      </c>
      <c r="E30" s="140"/>
      <c r="F30" s="90"/>
      <c r="G30" s="86">
        <f t="shared" si="0"/>
        <v>0</v>
      </c>
      <c r="H30" s="85">
        <v>70</v>
      </c>
      <c r="I30" s="85">
        <v>2418.8</v>
      </c>
      <c r="J30" s="85">
        <v>2231.11</v>
      </c>
      <c r="K30" s="85">
        <v>2043.43</v>
      </c>
      <c r="L30" s="85">
        <v>1873.52</v>
      </c>
      <c r="M30" s="85">
        <v>1228.73</v>
      </c>
      <c r="O30" s="84"/>
      <c r="P30" s="2"/>
      <c r="Q30" s="2"/>
      <c r="R30" s="2"/>
    </row>
    <row r="31" spans="1:18" ht="9.75" customHeight="1">
      <c r="A31" s="63"/>
      <c r="B31" s="22"/>
      <c r="C31" s="23"/>
      <c r="D31" s="13">
        <v>0</v>
      </c>
      <c r="E31" s="140"/>
      <c r="F31" s="90"/>
      <c r="G31" s="86">
        <f t="shared" si="0"/>
        <v>0</v>
      </c>
      <c r="H31" s="85">
        <v>75</v>
      </c>
      <c r="I31" s="85">
        <v>2540.71</v>
      </c>
      <c r="J31" s="85">
        <v>2344.09</v>
      </c>
      <c r="K31" s="85">
        <v>2147.47</v>
      </c>
      <c r="L31" s="85">
        <v>1968.27</v>
      </c>
      <c r="M31" s="85">
        <v>1283.53</v>
      </c>
      <c r="O31" s="84"/>
      <c r="P31" s="2"/>
      <c r="Q31" s="2"/>
      <c r="R31" s="2"/>
    </row>
    <row r="32" spans="1:18" ht="9.75" customHeight="1">
      <c r="A32" s="63"/>
      <c r="B32" s="22"/>
      <c r="C32" s="23"/>
      <c r="D32" s="13">
        <v>0</v>
      </c>
      <c r="E32" s="140"/>
      <c r="F32" s="90"/>
      <c r="G32" s="86">
        <f t="shared" si="0"/>
        <v>0</v>
      </c>
      <c r="H32" s="85">
        <v>80</v>
      </c>
      <c r="I32" s="85">
        <v>2660.25</v>
      </c>
      <c r="J32" s="85">
        <v>2454.85</v>
      </c>
      <c r="K32" s="85">
        <v>2249.47</v>
      </c>
      <c r="L32" s="85">
        <v>2061.16</v>
      </c>
      <c r="M32" s="85">
        <v>1337.25</v>
      </c>
      <c r="O32" s="84"/>
      <c r="P32" s="2"/>
      <c r="Q32" s="2"/>
      <c r="R32" s="2"/>
    </row>
    <row r="33" spans="1:18" ht="9.75" customHeight="1">
      <c r="A33" s="63"/>
      <c r="B33" s="22"/>
      <c r="C33" s="23"/>
      <c r="D33" s="13">
        <v>0</v>
      </c>
      <c r="E33" s="140"/>
      <c r="F33" s="90"/>
      <c r="G33" s="86">
        <f t="shared" si="0"/>
        <v>0</v>
      </c>
      <c r="H33" s="85">
        <v>85</v>
      </c>
      <c r="I33" s="85">
        <v>2777.43</v>
      </c>
      <c r="J33" s="85">
        <v>2563.45</v>
      </c>
      <c r="K33" s="85">
        <v>2349.47</v>
      </c>
      <c r="L33" s="85">
        <v>2152.22</v>
      </c>
      <c r="M33" s="85">
        <v>1389.93</v>
      </c>
      <c r="O33" s="84"/>
      <c r="P33" s="2"/>
      <c r="Q33" s="2"/>
      <c r="R33" s="2"/>
    </row>
    <row r="34" spans="1:18" ht="9.75" customHeight="1">
      <c r="A34" s="63"/>
      <c r="B34" s="22"/>
      <c r="C34" s="23"/>
      <c r="D34" s="13">
        <v>0</v>
      </c>
      <c r="E34" s="140"/>
      <c r="F34" s="90"/>
      <c r="G34" s="86">
        <f t="shared" si="0"/>
        <v>0</v>
      </c>
      <c r="H34" s="85">
        <v>90</v>
      </c>
      <c r="I34" s="85">
        <v>2892.33</v>
      </c>
      <c r="J34" s="85">
        <v>2669.92</v>
      </c>
      <c r="K34" s="85">
        <v>2447.5</v>
      </c>
      <c r="L34" s="85">
        <v>2241.51</v>
      </c>
      <c r="M34" s="85">
        <v>1441.57</v>
      </c>
      <c r="O34" s="84"/>
      <c r="P34" s="2"/>
      <c r="Q34" s="2"/>
      <c r="R34" s="2"/>
    </row>
    <row r="35" spans="1:18" ht="9.75" customHeight="1">
      <c r="A35" s="63"/>
      <c r="B35" s="22"/>
      <c r="C35" s="23"/>
      <c r="D35" s="13">
        <v>0</v>
      </c>
      <c r="E35" s="140"/>
      <c r="F35" s="90"/>
      <c r="G35" s="86">
        <f t="shared" si="0"/>
        <v>0</v>
      </c>
      <c r="H35" s="85">
        <v>100</v>
      </c>
      <c r="I35" s="85">
        <v>3004.96</v>
      </c>
      <c r="J35" s="85">
        <v>2774.29</v>
      </c>
      <c r="K35" s="85">
        <v>2543.62</v>
      </c>
      <c r="L35" s="85">
        <v>2329.08</v>
      </c>
      <c r="M35" s="85">
        <v>1492.19</v>
      </c>
      <c r="O35" s="84"/>
      <c r="P35" s="2"/>
      <c r="Q35" s="2"/>
      <c r="R35" s="2"/>
    </row>
    <row r="36" spans="1:18" ht="9.75" customHeight="1">
      <c r="A36" s="63"/>
      <c r="B36" s="22"/>
      <c r="C36" s="23"/>
      <c r="D36" s="13">
        <v>0</v>
      </c>
      <c r="E36" s="140"/>
      <c r="F36" s="90"/>
      <c r="G36" s="86">
        <f t="shared" si="0"/>
        <v>0</v>
      </c>
      <c r="H36" s="85"/>
      <c r="I36" s="85"/>
      <c r="J36" s="85"/>
      <c r="K36" s="85"/>
      <c r="L36" s="85"/>
      <c r="M36" s="85"/>
      <c r="O36" s="84"/>
      <c r="P36" s="2"/>
      <c r="Q36" s="2"/>
      <c r="R36" s="2"/>
    </row>
    <row r="37" spans="1:18" ht="9.75" customHeight="1">
      <c r="A37" s="125"/>
      <c r="B37" s="175" t="s">
        <v>4</v>
      </c>
      <c r="C37" s="236"/>
      <c r="D37" s="25">
        <f>G36</f>
        <v>0</v>
      </c>
      <c r="E37" s="26">
        <f>IF(D37=0,0,G36*I41)</f>
        <v>0</v>
      </c>
      <c r="F37" s="126"/>
      <c r="G37" s="85"/>
      <c r="H37" s="85" t="s">
        <v>8</v>
      </c>
      <c r="I37" s="85">
        <v>1</v>
      </c>
      <c r="J37" s="85">
        <v>21</v>
      </c>
      <c r="K37" s="85">
        <v>41</v>
      </c>
      <c r="L37" s="85">
        <v>56</v>
      </c>
      <c r="M37" s="85">
        <v>66</v>
      </c>
      <c r="O37" s="84"/>
      <c r="P37" s="2"/>
      <c r="Q37" s="2"/>
      <c r="R37" s="2"/>
    </row>
    <row r="38" spans="1:18" ht="9.75" customHeight="1">
      <c r="A38" s="117"/>
      <c r="B38" s="177"/>
      <c r="C38" s="225"/>
      <c r="D38" s="225"/>
      <c r="E38" s="226"/>
      <c r="F38" s="118"/>
      <c r="G38" s="85"/>
      <c r="H38" s="85">
        <v>0</v>
      </c>
      <c r="I38" s="85" t="e">
        <f>VLOOKUP($D$37,$H$9:$M$35,2)</f>
        <v>#N/A</v>
      </c>
      <c r="J38" s="85" t="e">
        <f>VLOOKUP($D$37,$H$9:$M$35,3)</f>
        <v>#N/A</v>
      </c>
      <c r="K38" s="85" t="e">
        <f>VLOOKUP($D$37,$H$9:$M$35,4)</f>
        <v>#N/A</v>
      </c>
      <c r="L38" s="85" t="e">
        <f>VLOOKUP($D$37,$H$9:$M$35,5)</f>
        <v>#N/A</v>
      </c>
      <c r="M38" s="85" t="e">
        <f>VLOOKUP($D$37,$H$9:$M$35,6)</f>
        <v>#N/A</v>
      </c>
      <c r="O38" s="84"/>
      <c r="P38" s="2"/>
      <c r="Q38" s="2"/>
      <c r="R38" s="2"/>
    </row>
    <row r="39" spans="1:18" ht="9.75" customHeight="1">
      <c r="A39" s="125"/>
      <c r="B39" s="175" t="s">
        <v>0</v>
      </c>
      <c r="C39" s="236"/>
      <c r="D39" s="13">
        <v>0</v>
      </c>
      <c r="E39" s="26">
        <f>IF(D39=0,0,J41*D39)</f>
        <v>0</v>
      </c>
      <c r="F39" s="126"/>
      <c r="G39" s="85"/>
      <c r="H39" s="85">
        <v>0</v>
      </c>
      <c r="I39" s="85" t="e">
        <f>VLOOKUP($D$39,$H$9:$M$35,2)</f>
        <v>#N/A</v>
      </c>
      <c r="J39" s="85" t="e">
        <f>VLOOKUP($D$39,$H$9:$M$35,3)</f>
        <v>#N/A</v>
      </c>
      <c r="K39" s="85" t="e">
        <f>VLOOKUP($D$39,$H$9:$M$35,4)</f>
        <v>#N/A</v>
      </c>
      <c r="L39" s="85" t="e">
        <f>VLOOKUP($D$39,$H$9:$M$35,5)</f>
        <v>#N/A</v>
      </c>
      <c r="M39" s="85" t="e">
        <f>VLOOKUP($D$39,$H$9:$M$35,6)</f>
        <v>#N/A</v>
      </c>
      <c r="O39" s="84"/>
      <c r="P39" s="2"/>
      <c r="Q39" s="2"/>
      <c r="R39" s="2"/>
    </row>
    <row r="40" spans="1:18" ht="9.75" customHeight="1">
      <c r="A40" s="125"/>
      <c r="B40" s="173" t="s">
        <v>14</v>
      </c>
      <c r="C40" s="224"/>
      <c r="D40" s="224"/>
      <c r="E40" s="26">
        <f>E37+E39</f>
        <v>0</v>
      </c>
      <c r="F40" s="126"/>
      <c r="G40" s="85"/>
      <c r="H40" s="85"/>
      <c r="I40" s="85"/>
      <c r="J40" s="85"/>
      <c r="K40" s="85"/>
      <c r="L40" s="85"/>
      <c r="M40" s="85"/>
      <c r="O40" s="84"/>
      <c r="P40" s="2"/>
      <c r="Q40" s="2"/>
      <c r="R40" s="2"/>
    </row>
    <row r="41" spans="1:18" ht="8.25" customHeight="1" thickBot="1">
      <c r="A41" s="125"/>
      <c r="B41" s="8"/>
      <c r="C41" s="27" t="str">
        <f>IF(B1=FALSE," ","Perjuicio Económico 10%")</f>
        <v> </v>
      </c>
      <c r="D41" s="28" t="str">
        <f>IF(B$1=TRUE,0.1," 0")</f>
        <v> 0</v>
      </c>
      <c r="E41" s="29">
        <f>(E40*10/10)*D41</f>
        <v>0</v>
      </c>
      <c r="F41" s="126"/>
      <c r="G41" s="85"/>
      <c r="H41" s="85"/>
      <c r="I41" s="86" t="e">
        <f>HLOOKUP(D5,I37:M38,2)</f>
        <v>#N/A</v>
      </c>
      <c r="J41" s="86" t="e">
        <f>HLOOKUP(D5,I37:M39,3)</f>
        <v>#N/A</v>
      </c>
      <c r="K41" s="85"/>
      <c r="L41" s="85"/>
      <c r="M41" s="85"/>
      <c r="O41" s="84"/>
      <c r="P41" s="2"/>
      <c r="Q41" s="2"/>
      <c r="R41" s="2"/>
    </row>
    <row r="42" spans="1:18" ht="9.75" customHeight="1" thickBot="1" thickTop="1">
      <c r="A42" s="120"/>
      <c r="B42" s="175" t="s">
        <v>26</v>
      </c>
      <c r="C42" s="176"/>
      <c r="D42" s="176"/>
      <c r="E42" s="142">
        <f>SUM(E37,E39,E41)</f>
        <v>0</v>
      </c>
      <c r="F42" s="124"/>
      <c r="G42" s="85"/>
      <c r="H42" s="85"/>
      <c r="I42" s="85"/>
      <c r="J42" s="85"/>
      <c r="K42" s="85"/>
      <c r="L42" s="85"/>
      <c r="M42" s="85"/>
      <c r="O42" s="84"/>
      <c r="P42" s="2"/>
      <c r="Q42" s="2"/>
      <c r="R42" s="2"/>
    </row>
    <row r="43" spans="1:18" ht="6.75" customHeight="1" thickBot="1" thickTop="1">
      <c r="A43" s="117"/>
      <c r="B43" s="177"/>
      <c r="C43" s="225"/>
      <c r="D43" s="225"/>
      <c r="E43" s="226"/>
      <c r="F43" s="118"/>
      <c r="G43" s="85"/>
      <c r="H43" s="85"/>
      <c r="I43" s="85"/>
      <c r="J43" s="85"/>
      <c r="K43" s="85"/>
      <c r="L43" s="85"/>
      <c r="M43" s="85"/>
      <c r="O43" s="84"/>
      <c r="P43" s="2"/>
      <c r="Q43" s="2"/>
      <c r="R43" s="2"/>
    </row>
    <row r="44" spans="1:18" ht="13.5" customHeight="1" thickBot="1" thickTop="1">
      <c r="A44" s="127"/>
      <c r="B44" s="180" t="s">
        <v>19</v>
      </c>
      <c r="C44" s="227"/>
      <c r="D44" s="227"/>
      <c r="E44" s="144">
        <f>+E15+E42</f>
        <v>0</v>
      </c>
      <c r="F44" s="128"/>
      <c r="G44" s="85"/>
      <c r="H44" s="85"/>
      <c r="I44" s="85"/>
      <c r="J44" s="85"/>
      <c r="K44" s="85"/>
      <c r="L44" s="85"/>
      <c r="M44" s="85"/>
      <c r="O44" s="84"/>
      <c r="P44" s="2"/>
      <c r="Q44" s="2"/>
      <c r="R44" s="2"/>
    </row>
    <row r="45" spans="1:18" ht="9.75" customHeight="1">
      <c r="A45" s="129"/>
      <c r="B45" s="130"/>
      <c r="C45" s="131"/>
      <c r="D45" s="131"/>
      <c r="E45" s="131"/>
      <c r="F45" s="132"/>
      <c r="G45" s="85"/>
      <c r="H45" s="139"/>
      <c r="I45" s="139"/>
      <c r="J45" s="139"/>
      <c r="K45" s="139"/>
      <c r="L45" s="139"/>
      <c r="M45" s="139"/>
      <c r="O45" s="84"/>
      <c r="P45" s="2"/>
      <c r="Q45" s="2"/>
      <c r="R45" s="2"/>
    </row>
    <row r="46" spans="1:18" ht="9.75" customHeight="1">
      <c r="A46" s="129"/>
      <c r="B46" s="237"/>
      <c r="C46" s="237"/>
      <c r="D46" s="237"/>
      <c r="E46" s="237"/>
      <c r="F46" s="132"/>
      <c r="G46" s="84"/>
      <c r="O46" s="84"/>
      <c r="P46" s="2"/>
      <c r="Q46" s="2"/>
      <c r="R46" s="2"/>
    </row>
    <row r="47" spans="1:18" ht="9.75" customHeight="1">
      <c r="A47" s="106"/>
      <c r="B47" s="133"/>
      <c r="C47" s="106"/>
      <c r="D47" s="106"/>
      <c r="E47" s="106"/>
      <c r="F47" s="106"/>
      <c r="G47" s="84"/>
      <c r="O47" s="84"/>
      <c r="P47" s="2"/>
      <c r="Q47" s="2"/>
      <c r="R47" s="2"/>
    </row>
    <row r="48" spans="1:18" ht="9.75" customHeight="1">
      <c r="A48" s="133"/>
      <c r="B48" s="233" t="s">
        <v>20</v>
      </c>
      <c r="C48" s="233"/>
      <c r="D48" s="233"/>
      <c r="E48" s="233"/>
      <c r="F48" s="133"/>
      <c r="G48" s="84"/>
      <c r="O48" s="84"/>
      <c r="P48" s="2"/>
      <c r="Q48" s="2"/>
      <c r="R48" s="2"/>
    </row>
    <row r="49" spans="1:18" ht="9.75" customHeight="1">
      <c r="A49" s="133"/>
      <c r="B49" s="233"/>
      <c r="C49" s="233"/>
      <c r="D49" s="233"/>
      <c r="E49" s="233"/>
      <c r="F49" s="133"/>
      <c r="G49" s="84"/>
      <c r="O49" s="84"/>
      <c r="P49" s="2"/>
      <c r="Q49" s="2"/>
      <c r="R49" s="2"/>
    </row>
    <row r="50" spans="1:18" ht="9.75" customHeight="1">
      <c r="A50" s="133"/>
      <c r="B50" s="233"/>
      <c r="C50" s="233"/>
      <c r="D50" s="233"/>
      <c r="E50" s="233"/>
      <c r="F50" s="133"/>
      <c r="G50" s="84"/>
      <c r="H50" s="84"/>
      <c r="I50" s="84"/>
      <c r="J50" s="84"/>
      <c r="K50" s="84"/>
      <c r="L50" s="84"/>
      <c r="M50" s="84"/>
      <c r="N50" s="84"/>
      <c r="O50" s="84"/>
      <c r="P50" s="2"/>
      <c r="Q50" s="2"/>
      <c r="R50" s="2"/>
    </row>
    <row r="51" spans="1:18" ht="9.75" customHeight="1">
      <c r="A51" s="133"/>
      <c r="B51" s="233"/>
      <c r="C51" s="233"/>
      <c r="D51" s="233"/>
      <c r="E51" s="233"/>
      <c r="F51" s="133"/>
      <c r="G51" s="84"/>
      <c r="H51" s="84"/>
      <c r="I51" s="84"/>
      <c r="J51" s="84"/>
      <c r="K51" s="84"/>
      <c r="L51" s="84"/>
      <c r="M51" s="84"/>
      <c r="N51" s="84"/>
      <c r="O51" s="84"/>
      <c r="P51" s="2"/>
      <c r="Q51" s="2"/>
      <c r="R51" s="2"/>
    </row>
    <row r="52" spans="1:18" ht="9.75" customHeight="1">
      <c r="A52" s="106"/>
      <c r="B52" s="233"/>
      <c r="C52" s="233"/>
      <c r="D52" s="233"/>
      <c r="E52" s="233"/>
      <c r="F52" s="106"/>
      <c r="G52" s="84"/>
      <c r="H52" s="84"/>
      <c r="I52" s="84"/>
      <c r="J52" s="84"/>
      <c r="K52" s="84"/>
      <c r="L52" s="84"/>
      <c r="M52" s="84"/>
      <c r="N52" s="84"/>
      <c r="O52" s="84"/>
      <c r="P52" s="2"/>
      <c r="Q52" s="2"/>
      <c r="R52" s="2"/>
    </row>
    <row r="53" spans="1:18" ht="9.75" customHeight="1">
      <c r="A53" s="106"/>
      <c r="B53" s="233"/>
      <c r="C53" s="233"/>
      <c r="D53" s="233"/>
      <c r="E53" s="233"/>
      <c r="F53" s="106"/>
      <c r="G53" s="84"/>
      <c r="H53" s="84"/>
      <c r="I53" s="84"/>
      <c r="J53" s="84"/>
      <c r="K53" s="84"/>
      <c r="L53" s="84"/>
      <c r="M53" s="84"/>
      <c r="N53" s="84"/>
      <c r="O53" s="84"/>
      <c r="P53" s="2"/>
      <c r="Q53" s="2"/>
      <c r="R53" s="2"/>
    </row>
    <row r="54" spans="1:18" ht="9.75" customHeight="1">
      <c r="A54" s="134"/>
      <c r="B54" s="233"/>
      <c r="C54" s="233"/>
      <c r="D54" s="233"/>
      <c r="E54" s="233"/>
      <c r="F54" s="106"/>
      <c r="G54" s="135"/>
      <c r="H54" s="84"/>
      <c r="I54" s="84"/>
      <c r="J54" s="84"/>
      <c r="K54" s="84"/>
      <c r="L54" s="84"/>
      <c r="M54" s="84"/>
      <c r="N54" s="84"/>
      <c r="O54" s="84"/>
      <c r="P54" s="2"/>
      <c r="Q54" s="2"/>
      <c r="R54" s="2"/>
    </row>
    <row r="55" spans="1:18" ht="9.75" customHeight="1">
      <c r="A55" s="134"/>
      <c r="B55" s="233"/>
      <c r="C55" s="233"/>
      <c r="D55" s="233"/>
      <c r="E55" s="233"/>
      <c r="F55" s="106"/>
      <c r="G55" s="135"/>
      <c r="H55" s="84"/>
      <c r="I55" s="84"/>
      <c r="J55" s="84"/>
      <c r="K55" s="84"/>
      <c r="L55" s="84"/>
      <c r="M55" s="84"/>
      <c r="N55" s="84"/>
      <c r="O55" s="84"/>
      <c r="P55" s="2"/>
      <c r="Q55" s="2"/>
      <c r="R55" s="2"/>
    </row>
    <row r="56" spans="1:18" ht="9.75" customHeight="1">
      <c r="A56" s="134"/>
      <c r="B56" s="233"/>
      <c r="C56" s="233"/>
      <c r="D56" s="233"/>
      <c r="E56" s="233"/>
      <c r="F56" s="106"/>
      <c r="G56" s="135"/>
      <c r="H56" s="84"/>
      <c r="I56" s="84"/>
      <c r="J56" s="84"/>
      <c r="K56" s="84"/>
      <c r="L56" s="84"/>
      <c r="M56" s="84"/>
      <c r="N56" s="84"/>
      <c r="O56" s="84"/>
      <c r="P56" s="2"/>
      <c r="Q56" s="2"/>
      <c r="R56" s="2"/>
    </row>
    <row r="57" spans="1:18" ht="9.75" customHeight="1">
      <c r="A57" s="136"/>
      <c r="B57" s="233"/>
      <c r="C57" s="233"/>
      <c r="D57" s="233"/>
      <c r="E57" s="233"/>
      <c r="F57" s="137"/>
      <c r="G57" s="137"/>
      <c r="H57" s="84"/>
      <c r="I57" s="84"/>
      <c r="J57" s="84"/>
      <c r="K57" s="84"/>
      <c r="L57" s="84"/>
      <c r="M57" s="84"/>
      <c r="N57" s="84"/>
      <c r="O57" s="84"/>
      <c r="P57" s="2"/>
      <c r="Q57" s="2"/>
      <c r="R57" s="2"/>
    </row>
    <row r="58" spans="1:18" ht="9.75" customHeight="1">
      <c r="A58" s="136"/>
      <c r="B58" s="233"/>
      <c r="C58" s="233"/>
      <c r="D58" s="233"/>
      <c r="E58" s="233"/>
      <c r="H58" s="84"/>
      <c r="I58" s="84"/>
      <c r="J58" s="84"/>
      <c r="K58" s="84"/>
      <c r="L58" s="84"/>
      <c r="M58" s="84"/>
      <c r="N58" s="84"/>
      <c r="O58" s="84"/>
      <c r="P58" s="2"/>
      <c r="Q58" s="2"/>
      <c r="R58" s="2"/>
    </row>
    <row r="59" spans="1:18" ht="9.75" customHeight="1">
      <c r="A59" s="136"/>
      <c r="H59" s="84"/>
      <c r="I59" s="84"/>
      <c r="J59" s="84"/>
      <c r="K59" s="84"/>
      <c r="L59" s="84"/>
      <c r="M59" s="84"/>
      <c r="N59" s="84"/>
      <c r="O59" s="84"/>
      <c r="P59" s="2"/>
      <c r="Q59" s="2"/>
      <c r="R59" s="2"/>
    </row>
    <row r="60" spans="1:18" ht="9.75" customHeight="1">
      <c r="A60" s="136"/>
      <c r="H60" s="84"/>
      <c r="I60" s="84"/>
      <c r="J60" s="84"/>
      <c r="K60" s="84"/>
      <c r="L60" s="84"/>
      <c r="M60" s="84"/>
      <c r="N60" s="84"/>
      <c r="O60" s="84"/>
      <c r="P60" s="2"/>
      <c r="Q60" s="2"/>
      <c r="R60" s="2"/>
    </row>
    <row r="61" spans="1:18" ht="9.75" customHeight="1">
      <c r="A61" s="136"/>
      <c r="H61" s="84"/>
      <c r="I61" s="84"/>
      <c r="J61" s="84"/>
      <c r="K61" s="84"/>
      <c r="L61" s="84"/>
      <c r="M61" s="84"/>
      <c r="N61" s="84"/>
      <c r="O61" s="84"/>
      <c r="P61" s="2"/>
      <c r="Q61" s="2"/>
      <c r="R61" s="2"/>
    </row>
    <row r="62" spans="1:18" ht="9.75" customHeight="1">
      <c r="A62" s="2"/>
      <c r="H62" s="84"/>
      <c r="I62" s="84"/>
      <c r="J62" s="84"/>
      <c r="K62" s="84"/>
      <c r="L62" s="84"/>
      <c r="M62" s="84"/>
      <c r="N62" s="84"/>
      <c r="O62" s="84"/>
      <c r="P62" s="2"/>
      <c r="Q62" s="2"/>
      <c r="R62" s="2"/>
    </row>
    <row r="63" spans="8:15" ht="9.75" customHeight="1">
      <c r="H63" s="84"/>
      <c r="I63" s="138"/>
      <c r="J63" s="138"/>
      <c r="K63" s="138"/>
      <c r="L63" s="138"/>
      <c r="M63" s="138"/>
      <c r="N63" s="138"/>
      <c r="O63" s="138"/>
    </row>
    <row r="64" spans="8:15" ht="12.75">
      <c r="H64" s="84"/>
      <c r="I64" s="138"/>
      <c r="J64" s="138"/>
      <c r="K64" s="138"/>
      <c r="L64" s="138"/>
      <c r="M64" s="138"/>
      <c r="N64" s="138"/>
      <c r="O64" s="138"/>
    </row>
    <row r="65" spans="8:15" ht="12.75">
      <c r="H65" s="84"/>
      <c r="I65" s="138"/>
      <c r="J65" s="138"/>
      <c r="K65" s="138"/>
      <c r="L65" s="138"/>
      <c r="M65" s="138"/>
      <c r="N65" s="138"/>
      <c r="O65" s="138"/>
    </row>
    <row r="66" spans="8:15" ht="12.75">
      <c r="H66" s="84"/>
      <c r="I66" s="138"/>
      <c r="J66" s="138"/>
      <c r="K66" s="138"/>
      <c r="L66" s="138"/>
      <c r="M66" s="138"/>
      <c r="N66" s="138"/>
      <c r="O66" s="138"/>
    </row>
    <row r="67" ht="12.75">
      <c r="H67" s="84"/>
    </row>
    <row r="68" ht="12.75">
      <c r="H68" s="84"/>
    </row>
    <row r="69" ht="12.75">
      <c r="H69" s="84"/>
    </row>
    <row r="70" ht="12.75">
      <c r="H70" s="84"/>
    </row>
    <row r="71" ht="12.75">
      <c r="H71" s="84"/>
    </row>
    <row r="72" ht="12.75">
      <c r="H72" s="84"/>
    </row>
    <row r="73" ht="12.75">
      <c r="H73" s="84"/>
    </row>
    <row r="74" ht="12.75">
      <c r="H74" s="84"/>
    </row>
    <row r="75" ht="12.75">
      <c r="H75" s="84"/>
    </row>
    <row r="76" ht="12.75">
      <c r="H76" s="84"/>
    </row>
    <row r="77" ht="12.75">
      <c r="H77" s="84"/>
    </row>
    <row r="78" ht="12.75">
      <c r="H78" s="84"/>
    </row>
    <row r="79" ht="12.75">
      <c r="H79" s="84"/>
    </row>
    <row r="80" ht="12.75">
      <c r="H80" s="84"/>
    </row>
    <row r="81" ht="12.75">
      <c r="H81" s="84"/>
    </row>
    <row r="82" ht="12.75">
      <c r="H82" s="84"/>
    </row>
    <row r="83" ht="12.75">
      <c r="H83" s="84"/>
    </row>
    <row r="84" ht="12.75">
      <c r="H84" s="84"/>
    </row>
    <row r="85" ht="12.75">
      <c r="H85" s="84"/>
    </row>
    <row r="86" ht="12.75">
      <c r="H86" s="84"/>
    </row>
    <row r="87" ht="12.75">
      <c r="H87" s="84"/>
    </row>
    <row r="88" ht="12.75">
      <c r="H88" s="84"/>
    </row>
    <row r="89" ht="12.75">
      <c r="H89" s="84"/>
    </row>
    <row r="90" ht="12.75">
      <c r="H90" s="84"/>
    </row>
    <row r="91" ht="12.75">
      <c r="H91" s="84"/>
    </row>
    <row r="92" ht="12.75">
      <c r="H92" s="84"/>
    </row>
    <row r="93" ht="12.75">
      <c r="H93" s="84"/>
    </row>
  </sheetData>
  <sheetProtection password="8009" sheet="1"/>
  <mergeCells count="26">
    <mergeCell ref="B14:D14"/>
    <mergeCell ref="B15:D15"/>
    <mergeCell ref="B16:E16"/>
    <mergeCell ref="B17:E17"/>
    <mergeCell ref="B48:E58"/>
    <mergeCell ref="B18:E18"/>
    <mergeCell ref="B37:C37"/>
    <mergeCell ref="B38:E38"/>
    <mergeCell ref="B39:C39"/>
    <mergeCell ref="B46:E46"/>
    <mergeCell ref="B40:D40"/>
    <mergeCell ref="B42:D42"/>
    <mergeCell ref="B43:E43"/>
    <mergeCell ref="B44:D44"/>
    <mergeCell ref="B8:E8"/>
    <mergeCell ref="B9:C9"/>
    <mergeCell ref="B10:C10"/>
    <mergeCell ref="B11:C11"/>
    <mergeCell ref="B12:C12"/>
    <mergeCell ref="B13:C13"/>
    <mergeCell ref="B1:C1"/>
    <mergeCell ref="D1:E1"/>
    <mergeCell ref="B2:E2"/>
    <mergeCell ref="B3:E3"/>
    <mergeCell ref="B6:D6"/>
    <mergeCell ref="B7:E7"/>
  </mergeCells>
  <dataValidations count="12">
    <dataValidation allowBlank="1" showInputMessage="1" showErrorMessage="1" promptTitle="Formato Fecha del Accidente" prompt="Rectificar la fecha con mismo formato" errorTitle="Verificar formato fecha e inicio" error="De 08/11/1995 al 31/12/2005" sqref="E5"/>
    <dataValidation allowBlank="1" showInputMessage="1" showErrorMessage="1" promptTitle="Se entiende por &quot;Día Impeditivo&quot;" prompt="Aquel en que la víctima está incapacitada para desarrollar su ocupación o actividad habitual." sqref="B11:C11"/>
    <dataValidation type="whole" allowBlank="1" showInputMessage="1" showErrorMessage="1" promptTitle="MUY IMPORTANTE: Ordenamiento" prompt="Para una ponderación correcta, los puntos de secuela, deben ordenarse de mayor a menor, introduciendo primero los puntos de la secuela mayor." sqref="D20">
      <formula1>0</formula1>
      <formula2>999999</formula2>
    </dataValidation>
    <dataValidation allowBlank="1" showInputMessage="1" showErrorMessage="1" promptTitle="Introducción del Código Secuela" prompt="Introducir si se desa Código de Secuela" sqref="B20"/>
    <dataValidation allowBlank="1" showInputMessage="1" showErrorMessage="1" promptTitle="Introducir Descripción Secuela" prompt="Si desea descripción de la Secuela" sqref="C20"/>
    <dataValidation allowBlank="1" showInputMessage="1" showErrorMessage="1" promptTitle="Formato de la Fecha del Alta." prompt="Rectificar la fecha con mismo formato" errorTitle="Verificar formato fecha e inicio" error="De 08/11/1995 al 31/12/2005" sqref="B5"/>
    <dataValidation allowBlank="1" showInputMessage="1" showErrorMessage="1" promptTitle="Introducción Nombre Perjudicado" prompt="Introducir si se desa Nombre Perjudicado" sqref="C5"/>
    <dataValidation type="whole" allowBlank="1" showInputMessage="1" showErrorMessage="1" promptTitle="Introducción Edad Perjudicado" prompt="Introducir la edad del Perjudicado" errorTitle="Sólo número entero" sqref="D5">
      <formula1>0</formula1>
      <formula2>150</formula2>
    </dataValidation>
    <dataValidation type="whole" allowBlank="1" showInputMessage="1" showErrorMessage="1" promptTitle="Introducir días Hospitalización" prompt="Los días de Estancia Hospitalaria" sqref="D10">
      <formula1>0</formula1>
      <formula2>9999999</formula2>
    </dataValidation>
    <dataValidation type="whole" allowBlank="1" showInputMessage="1" showErrorMessage="1" promptTitle="Introducir los días Impeditivos." prompt="Definición: Pulsar sobre Días Impeditivos " sqref="D11">
      <formula1>0</formula1>
      <formula2>9999999</formula2>
    </dataValidation>
    <dataValidation type="whole" allowBlank="1" showInputMessage="1" showErrorMessage="1" promptTitle="Introducir días No Impeditivos ." prompt="Días de Baja no impeditivos" sqref="D12">
      <formula1>0</formula1>
      <formula2>9999999</formula2>
    </dataValidation>
    <dataValidation type="whole" allowBlank="1" showInputMessage="1" showErrorMessage="1" promptTitle="Introducir Perjuicio estético" prompt="Introducir Puntos Perjuicio estético" sqref="D39">
      <formula1>0</formula1>
      <formula2>9999999</formula2>
    </dataValidation>
  </dataValidations>
  <printOptions/>
  <pageMargins left="0.75" right="0.75" top="1" bottom="1"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R93"/>
  <sheetViews>
    <sheetView showZeros="0" zoomScale="130" zoomScaleNormal="130" zoomScalePageLayoutView="0" workbookViewId="0" topLeftCell="A3">
      <selection activeCell="D5" sqref="D5"/>
    </sheetView>
  </sheetViews>
  <sheetFormatPr defaultColWidth="11.421875" defaultRowHeight="12.75"/>
  <cols>
    <col min="1" max="1" width="11.421875" style="107" customWidth="1"/>
    <col min="2" max="2" width="13.28125" style="107" customWidth="1"/>
    <col min="3" max="3" width="50.28125" style="107" customWidth="1"/>
    <col min="4" max="4" width="7.421875" style="107" customWidth="1"/>
    <col min="5" max="5" width="14.421875" style="107" customWidth="1"/>
    <col min="6" max="16384" width="11.421875" style="107" customWidth="1"/>
  </cols>
  <sheetData>
    <row r="1" spans="1:18" ht="13.5" thickBot="1">
      <c r="A1" s="105"/>
      <c r="B1" s="203" t="b">
        <f>IF(D5&gt;15,"Perjuicio económico"," ")=IF(D5&lt;65,"Perjuicio económico"," ")</f>
        <v>0</v>
      </c>
      <c r="C1" s="218"/>
      <c r="D1" s="205" t="str">
        <f>IF(B$1=TRUE,0.1," 0")</f>
        <v> 0</v>
      </c>
      <c r="E1" s="219"/>
      <c r="F1" s="106"/>
      <c r="G1" s="84"/>
      <c r="H1" s="84"/>
      <c r="I1" s="84"/>
      <c r="J1" s="84"/>
      <c r="K1" s="84"/>
      <c r="L1" s="84"/>
      <c r="M1" s="84"/>
      <c r="N1" s="84"/>
      <c r="O1" s="84"/>
      <c r="P1" s="2"/>
      <c r="Q1" s="2"/>
      <c r="R1" s="2"/>
    </row>
    <row r="2" spans="1:18" ht="12.75">
      <c r="A2" s="108"/>
      <c r="B2" s="207" t="s">
        <v>25</v>
      </c>
      <c r="C2" s="220"/>
      <c r="D2" s="220"/>
      <c r="E2" s="221"/>
      <c r="F2" s="109"/>
      <c r="G2" s="84"/>
      <c r="H2" s="84"/>
      <c r="I2" s="84"/>
      <c r="J2" s="84"/>
      <c r="K2" s="84"/>
      <c r="L2" s="84"/>
      <c r="M2" s="84"/>
      <c r="N2" s="84"/>
      <c r="O2" s="84"/>
      <c r="P2" s="2"/>
      <c r="Q2" s="2"/>
      <c r="R2" s="2"/>
    </row>
    <row r="3" spans="1:18" ht="9.75" customHeight="1">
      <c r="A3" s="63"/>
      <c r="B3" s="177"/>
      <c r="C3" s="210"/>
      <c r="D3" s="210"/>
      <c r="E3" s="211"/>
      <c r="F3" s="90"/>
      <c r="G3" s="84"/>
      <c r="H3" s="84"/>
      <c r="I3" s="84"/>
      <c r="J3" s="84"/>
      <c r="K3" s="84"/>
      <c r="L3" s="84"/>
      <c r="M3" s="84"/>
      <c r="N3" s="84"/>
      <c r="O3" s="84"/>
      <c r="P3" s="2"/>
      <c r="Q3" s="2"/>
      <c r="R3" s="2"/>
    </row>
    <row r="4" spans="1:18" ht="9.75" customHeight="1">
      <c r="A4" s="64"/>
      <c r="B4" s="10" t="s">
        <v>6</v>
      </c>
      <c r="C4" s="11" t="s">
        <v>7</v>
      </c>
      <c r="D4" s="11" t="s">
        <v>8</v>
      </c>
      <c r="E4" s="12" t="s">
        <v>5</v>
      </c>
      <c r="F4" s="64"/>
      <c r="G4" s="110"/>
      <c r="H4" s="84"/>
      <c r="I4" s="84"/>
      <c r="J4" s="84"/>
      <c r="K4" s="84"/>
      <c r="L4" s="84"/>
      <c r="M4" s="84"/>
      <c r="N4" s="84"/>
      <c r="O4" s="84"/>
      <c r="P4" s="2"/>
      <c r="Q4" s="2"/>
      <c r="R4" s="2"/>
    </row>
    <row r="5" spans="1:18" ht="9.75" customHeight="1">
      <c r="A5" s="111"/>
      <c r="B5" s="59">
        <v>39448</v>
      </c>
      <c r="C5" s="23"/>
      <c r="D5" s="145">
        <v>0</v>
      </c>
      <c r="E5" s="60">
        <v>39448</v>
      </c>
      <c r="F5" s="112"/>
      <c r="G5" s="113"/>
      <c r="H5" s="84"/>
      <c r="I5" s="84"/>
      <c r="J5" s="84"/>
      <c r="K5" s="84"/>
      <c r="L5" s="84"/>
      <c r="M5" s="84"/>
      <c r="N5" s="84"/>
      <c r="O5" s="84"/>
      <c r="P5" s="2"/>
      <c r="Q5" s="2"/>
      <c r="R5" s="2"/>
    </row>
    <row r="6" spans="1:18" ht="9.75" customHeight="1">
      <c r="A6" s="66"/>
      <c r="B6" s="193" t="s">
        <v>13</v>
      </c>
      <c r="C6" s="194"/>
      <c r="D6" s="194"/>
      <c r="E6" s="114" t="str">
        <f>IF(B5-E5+1&lt;1.1," ",B5-E5+1)</f>
        <v> </v>
      </c>
      <c r="F6" s="84"/>
      <c r="G6" s="115"/>
      <c r="H6" s="115"/>
      <c r="I6" s="84"/>
      <c r="J6" s="84"/>
      <c r="K6" s="84"/>
      <c r="L6" s="84"/>
      <c r="M6" s="84"/>
      <c r="N6" s="84"/>
      <c r="O6" s="84"/>
      <c r="P6" s="2"/>
      <c r="Q6" s="2"/>
      <c r="R6" s="2"/>
    </row>
    <row r="7" spans="1:18" ht="9.75" customHeight="1">
      <c r="A7" s="116"/>
      <c r="B7" s="212" t="s">
        <v>9</v>
      </c>
      <c r="C7" s="222"/>
      <c r="D7" s="222"/>
      <c r="E7" s="223"/>
      <c r="F7" s="116"/>
      <c r="G7" s="102"/>
      <c r="H7" s="85" t="s">
        <v>1</v>
      </c>
      <c r="I7" s="85"/>
      <c r="J7" s="85"/>
      <c r="K7" s="85"/>
      <c r="L7" s="85"/>
      <c r="M7" s="85"/>
      <c r="N7" s="84"/>
      <c r="O7" s="84"/>
      <c r="P7" s="2"/>
      <c r="Q7" s="2"/>
      <c r="R7" s="2"/>
    </row>
    <row r="8" spans="1:18" ht="9.75" customHeight="1">
      <c r="A8" s="117"/>
      <c r="B8" s="191"/>
      <c r="C8" s="228"/>
      <c r="D8" s="228"/>
      <c r="E8" s="229"/>
      <c r="F8" s="118"/>
      <c r="G8" s="102"/>
      <c r="H8" s="85"/>
      <c r="I8" s="85"/>
      <c r="J8" s="85"/>
      <c r="K8" s="85"/>
      <c r="L8" s="85"/>
      <c r="M8" s="85"/>
      <c r="N8" s="84"/>
      <c r="O8" s="84"/>
      <c r="P8" s="2"/>
      <c r="Q8" s="2"/>
      <c r="R8" s="2"/>
    </row>
    <row r="9" spans="1:18" ht="9.75" customHeight="1">
      <c r="A9" s="119"/>
      <c r="B9" s="201" t="s">
        <v>15</v>
      </c>
      <c r="C9" s="202"/>
      <c r="D9" s="11" t="s">
        <v>10</v>
      </c>
      <c r="E9" s="12" t="s">
        <v>11</v>
      </c>
      <c r="F9" s="64"/>
      <c r="G9" s="85"/>
      <c r="H9" s="85">
        <v>1</v>
      </c>
      <c r="I9" s="149">
        <v>766.1</v>
      </c>
      <c r="J9" s="149">
        <v>709.25</v>
      </c>
      <c r="K9" s="149">
        <v>652.39</v>
      </c>
      <c r="L9" s="149">
        <v>600.59</v>
      </c>
      <c r="M9" s="149">
        <v>537.55</v>
      </c>
      <c r="O9" s="84"/>
      <c r="P9" s="2"/>
      <c r="Q9" s="2"/>
      <c r="R9" s="2"/>
    </row>
    <row r="10" spans="1:18" ht="9.75" customHeight="1">
      <c r="A10" s="63"/>
      <c r="B10" s="191" t="s">
        <v>23</v>
      </c>
      <c r="C10" s="192"/>
      <c r="D10" s="145">
        <v>0</v>
      </c>
      <c r="E10" s="140">
        <f>+D10*64.57</f>
        <v>0</v>
      </c>
      <c r="F10" s="90"/>
      <c r="G10" s="85"/>
      <c r="H10" s="85">
        <v>2</v>
      </c>
      <c r="I10" s="149">
        <v>789.75</v>
      </c>
      <c r="J10" s="149">
        <v>729.51</v>
      </c>
      <c r="K10" s="149">
        <v>669.27</v>
      </c>
      <c r="L10" s="149">
        <v>617.2</v>
      </c>
      <c r="M10" s="149">
        <v>546.07</v>
      </c>
      <c r="O10" s="84"/>
      <c r="P10" s="2"/>
      <c r="Q10" s="2"/>
      <c r="R10" s="2"/>
    </row>
    <row r="11" spans="1:18" ht="9.75" customHeight="1">
      <c r="A11" s="63"/>
      <c r="B11" s="191" t="s">
        <v>22</v>
      </c>
      <c r="C11" s="192"/>
      <c r="D11" s="145">
        <v>0</v>
      </c>
      <c r="E11" s="140">
        <f>+D11*52.47</f>
        <v>0</v>
      </c>
      <c r="F11" s="90"/>
      <c r="G11" s="85"/>
      <c r="H11" s="85">
        <v>3</v>
      </c>
      <c r="I11" s="149">
        <v>810.97</v>
      </c>
      <c r="J11" s="149">
        <v>747.64</v>
      </c>
      <c r="K11" s="149">
        <v>684.28</v>
      </c>
      <c r="L11" s="149">
        <v>632.05</v>
      </c>
      <c r="M11" s="149">
        <v>554.68</v>
      </c>
      <c r="O11" s="84"/>
      <c r="P11" s="2"/>
      <c r="Q11" s="2"/>
      <c r="R11" s="2"/>
    </row>
    <row r="12" spans="1:18" ht="9.75" customHeight="1">
      <c r="A12" s="63"/>
      <c r="B12" s="191" t="s">
        <v>24</v>
      </c>
      <c r="C12" s="192"/>
      <c r="D12" s="145">
        <v>0</v>
      </c>
      <c r="E12" s="140">
        <f>+D12*28.26</f>
        <v>0</v>
      </c>
      <c r="F12" s="90"/>
      <c r="G12" s="85"/>
      <c r="H12" s="85">
        <v>4</v>
      </c>
      <c r="I12" s="149">
        <v>829.78</v>
      </c>
      <c r="J12" s="149">
        <v>763.61</v>
      </c>
      <c r="K12" s="149">
        <v>697.4</v>
      </c>
      <c r="L12" s="149">
        <v>645.1</v>
      </c>
      <c r="M12" s="149">
        <v>559.33</v>
      </c>
      <c r="O12" s="84"/>
      <c r="P12" s="2"/>
      <c r="Q12" s="2"/>
      <c r="R12" s="2"/>
    </row>
    <row r="13" spans="1:18" ht="9.75" customHeight="1">
      <c r="A13" s="120"/>
      <c r="B13" s="193" t="s">
        <v>21</v>
      </c>
      <c r="C13" s="194"/>
      <c r="D13" s="146">
        <f>SUM(D10:D12)</f>
        <v>0</v>
      </c>
      <c r="E13" s="141">
        <f>SUM(E10:E12)</f>
        <v>0</v>
      </c>
      <c r="F13" s="121"/>
      <c r="G13" s="85"/>
      <c r="H13" s="85">
        <v>5</v>
      </c>
      <c r="I13" s="149">
        <v>846.17</v>
      </c>
      <c r="J13" s="149">
        <v>777.43</v>
      </c>
      <c r="K13" s="149">
        <v>708.64</v>
      </c>
      <c r="L13" s="149">
        <v>656.37</v>
      </c>
      <c r="M13" s="149">
        <v>564.09</v>
      </c>
      <c r="O13" s="84"/>
      <c r="P13" s="2"/>
      <c r="Q13" s="2"/>
      <c r="R13" s="2"/>
    </row>
    <row r="14" spans="1:18" ht="9.75" customHeight="1" thickBot="1">
      <c r="A14" s="122"/>
      <c r="B14" s="215" t="str">
        <f>IF(B1=FALSE," ","Perjuicio Económico del 10%")</f>
        <v> </v>
      </c>
      <c r="C14" s="230"/>
      <c r="D14" s="230"/>
      <c r="E14" s="163">
        <f>E13*D1</f>
        <v>0</v>
      </c>
      <c r="F14" s="123"/>
      <c r="G14" s="85"/>
      <c r="H14" s="85">
        <v>6</v>
      </c>
      <c r="I14" s="149">
        <v>860.16</v>
      </c>
      <c r="J14" s="149">
        <v>789.09</v>
      </c>
      <c r="K14" s="149">
        <v>718</v>
      </c>
      <c r="L14" s="149">
        <v>665.83</v>
      </c>
      <c r="M14" s="149">
        <v>567.6</v>
      </c>
      <c r="O14" s="84"/>
      <c r="P14" s="2"/>
      <c r="Q14" s="2"/>
      <c r="R14" s="2"/>
    </row>
    <row r="15" spans="1:18" ht="9.75" customHeight="1" thickBot="1" thickTop="1">
      <c r="A15" s="120"/>
      <c r="B15" s="175" t="s">
        <v>17</v>
      </c>
      <c r="C15" s="176"/>
      <c r="D15" s="176"/>
      <c r="E15" s="142">
        <f>E13+E14</f>
        <v>0</v>
      </c>
      <c r="F15" s="124"/>
      <c r="G15" s="85"/>
      <c r="H15" s="85">
        <v>7</v>
      </c>
      <c r="I15" s="149">
        <v>878.65</v>
      </c>
      <c r="J15" s="149">
        <v>804.96</v>
      </c>
      <c r="K15" s="149">
        <v>731.25</v>
      </c>
      <c r="L15" s="149">
        <v>678.86</v>
      </c>
      <c r="M15" s="149">
        <v>574.38</v>
      </c>
      <c r="O15" s="84"/>
      <c r="P15" s="2"/>
      <c r="Q15" s="2"/>
      <c r="R15" s="2"/>
    </row>
    <row r="16" spans="1:18" ht="9.75" customHeight="1" thickTop="1">
      <c r="A16" s="117"/>
      <c r="B16" s="177"/>
      <c r="C16" s="225"/>
      <c r="D16" s="225"/>
      <c r="E16" s="226"/>
      <c r="F16" s="118"/>
      <c r="G16" s="85"/>
      <c r="H16" s="85">
        <v>8</v>
      </c>
      <c r="I16" s="149">
        <v>895.3</v>
      </c>
      <c r="J16" s="149">
        <v>819.22</v>
      </c>
      <c r="K16" s="149">
        <v>743.09</v>
      </c>
      <c r="L16" s="149">
        <v>690.56</v>
      </c>
      <c r="M16" s="149">
        <v>580.23</v>
      </c>
      <c r="O16" s="84"/>
      <c r="P16" s="2"/>
      <c r="Q16" s="2"/>
      <c r="R16" s="2"/>
    </row>
    <row r="17" spans="1:18" ht="9.75" customHeight="1">
      <c r="A17" s="116"/>
      <c r="B17" s="188" t="s">
        <v>16</v>
      </c>
      <c r="C17" s="231"/>
      <c r="D17" s="231"/>
      <c r="E17" s="232"/>
      <c r="F17" s="116"/>
      <c r="G17" s="85"/>
      <c r="H17" s="85">
        <v>9</v>
      </c>
      <c r="I17" s="149">
        <v>910.18</v>
      </c>
      <c r="J17" s="149">
        <v>831.86</v>
      </c>
      <c r="K17" s="149">
        <v>753.52</v>
      </c>
      <c r="L17" s="149">
        <v>700.9</v>
      </c>
      <c r="M17" s="149">
        <v>585.12</v>
      </c>
      <c r="O17" s="84"/>
      <c r="P17" s="2"/>
      <c r="Q17" s="2"/>
      <c r="R17" s="2"/>
    </row>
    <row r="18" spans="1:18" ht="9.75" customHeight="1">
      <c r="A18" s="117"/>
      <c r="B18" s="182"/>
      <c r="C18" s="234"/>
      <c r="D18" s="234"/>
      <c r="E18" s="235"/>
      <c r="F18" s="118"/>
      <c r="G18" s="85"/>
      <c r="H18" s="85">
        <v>10</v>
      </c>
      <c r="I18" s="149">
        <v>923.24</v>
      </c>
      <c r="J18" s="149">
        <v>842.89</v>
      </c>
      <c r="K18" s="149">
        <v>762.55</v>
      </c>
      <c r="L18" s="149">
        <v>709.91</v>
      </c>
      <c r="M18" s="149">
        <v>589.09</v>
      </c>
      <c r="O18" s="84"/>
      <c r="P18" s="2"/>
      <c r="Q18" s="2"/>
      <c r="R18" s="2"/>
    </row>
    <row r="19" spans="1:18" ht="9.75" customHeight="1">
      <c r="A19" s="64"/>
      <c r="B19" s="10" t="s">
        <v>3</v>
      </c>
      <c r="C19" s="11" t="s">
        <v>2</v>
      </c>
      <c r="D19" s="11" t="s">
        <v>1</v>
      </c>
      <c r="E19" s="12" t="s">
        <v>11</v>
      </c>
      <c r="F19" s="64"/>
      <c r="G19" s="85"/>
      <c r="H19" s="85">
        <v>15</v>
      </c>
      <c r="I19" s="149">
        <v>1085.05</v>
      </c>
      <c r="J19" s="149">
        <v>993.17</v>
      </c>
      <c r="K19" s="149">
        <v>901.27</v>
      </c>
      <c r="L19" s="149">
        <v>835.84</v>
      </c>
      <c r="M19" s="149">
        <v>657.38</v>
      </c>
      <c r="O19" s="84"/>
      <c r="P19" s="2"/>
      <c r="Q19" s="2"/>
      <c r="R19" s="2"/>
    </row>
    <row r="20" spans="1:18" ht="9.75" customHeight="1">
      <c r="A20" s="117"/>
      <c r="B20" s="19"/>
      <c r="C20" s="20"/>
      <c r="D20" s="147">
        <v>0</v>
      </c>
      <c r="E20" s="143"/>
      <c r="F20" s="118"/>
      <c r="G20" s="86">
        <f>D20</f>
        <v>0</v>
      </c>
      <c r="H20" s="85">
        <v>20</v>
      </c>
      <c r="I20" s="149">
        <v>1233.67</v>
      </c>
      <c r="J20" s="149">
        <v>1131.2</v>
      </c>
      <c r="K20" s="149">
        <v>1028.72</v>
      </c>
      <c r="L20" s="149">
        <v>951.51</v>
      </c>
      <c r="M20" s="149">
        <v>719.76</v>
      </c>
      <c r="O20" s="84"/>
      <c r="P20" s="2"/>
      <c r="Q20" s="2"/>
      <c r="R20" s="2"/>
    </row>
    <row r="21" spans="1:18" ht="9.75" customHeight="1">
      <c r="A21" s="63"/>
      <c r="B21" s="22"/>
      <c r="C21" s="23"/>
      <c r="D21" s="145">
        <v>0</v>
      </c>
      <c r="E21" s="140"/>
      <c r="F21" s="90"/>
      <c r="G21" s="86">
        <f aca="true" t="shared" si="0" ref="G21:G36">ROUNDUP((100-G20)*D21/100+G20,0)</f>
        <v>0</v>
      </c>
      <c r="H21" s="85">
        <v>25</v>
      </c>
      <c r="I21" s="149">
        <v>1381.99</v>
      </c>
      <c r="J21" s="149">
        <v>1268.84</v>
      </c>
      <c r="K21" s="149">
        <v>1155.7</v>
      </c>
      <c r="L21" s="149">
        <v>1066.9</v>
      </c>
      <c r="M21" s="149">
        <v>783.47</v>
      </c>
      <c r="O21" s="84"/>
      <c r="P21" s="2"/>
      <c r="Q21" s="2"/>
      <c r="R21" s="2"/>
    </row>
    <row r="22" spans="1:18" ht="9.75" customHeight="1">
      <c r="A22" s="63"/>
      <c r="B22" s="22"/>
      <c r="C22" s="23"/>
      <c r="D22" s="145">
        <v>0</v>
      </c>
      <c r="E22" s="140"/>
      <c r="F22" s="90"/>
      <c r="G22" s="86">
        <f t="shared" si="0"/>
        <v>0</v>
      </c>
      <c r="H22" s="85">
        <v>30</v>
      </c>
      <c r="I22" s="149">
        <v>1520.83</v>
      </c>
      <c r="J22" s="149">
        <v>1397.72</v>
      </c>
      <c r="K22" s="149">
        <v>1274.62</v>
      </c>
      <c r="L22" s="149">
        <v>1174.93</v>
      </c>
      <c r="M22" s="149">
        <v>842.9</v>
      </c>
      <c r="O22" s="84"/>
      <c r="P22" s="2"/>
      <c r="Q22" s="2"/>
      <c r="R22" s="2"/>
    </row>
    <row r="23" spans="1:18" ht="9.75" customHeight="1">
      <c r="A23" s="63"/>
      <c r="B23" s="22"/>
      <c r="C23" s="23"/>
      <c r="D23" s="145">
        <v>0</v>
      </c>
      <c r="E23" s="140"/>
      <c r="F23" s="90"/>
      <c r="G23" s="86">
        <f t="shared" si="0"/>
        <v>0</v>
      </c>
      <c r="H23" s="85">
        <v>35</v>
      </c>
      <c r="I23" s="149">
        <v>1650.45</v>
      </c>
      <c r="J23" s="149">
        <v>1518.04</v>
      </c>
      <c r="K23" s="149">
        <v>1385.64</v>
      </c>
      <c r="L23" s="149">
        <v>1275.8</v>
      </c>
      <c r="M23" s="149">
        <v>898.21</v>
      </c>
      <c r="O23" s="84"/>
      <c r="P23" s="2"/>
      <c r="Q23" s="2"/>
      <c r="R23" s="2"/>
    </row>
    <row r="24" spans="1:18" ht="9.75" customHeight="1">
      <c r="A24" s="63"/>
      <c r="B24" s="22"/>
      <c r="C24" s="23"/>
      <c r="D24" s="145">
        <v>0</v>
      </c>
      <c r="E24" s="140"/>
      <c r="F24" s="90"/>
      <c r="G24" s="86">
        <f t="shared" si="0"/>
        <v>0</v>
      </c>
      <c r="H24" s="85">
        <v>40</v>
      </c>
      <c r="I24" s="149">
        <v>1771.08</v>
      </c>
      <c r="J24" s="149">
        <v>1630.05</v>
      </c>
      <c r="K24" s="149">
        <v>1489.02</v>
      </c>
      <c r="L24" s="149">
        <v>1369.67</v>
      </c>
      <c r="M24" s="149">
        <v>949.48</v>
      </c>
      <c r="O24" s="84"/>
      <c r="P24" s="2"/>
      <c r="Q24" s="2"/>
      <c r="R24" s="2"/>
    </row>
    <row r="25" spans="1:18" ht="9.75" customHeight="1">
      <c r="A25" s="63"/>
      <c r="B25" s="22"/>
      <c r="C25" s="23"/>
      <c r="D25" s="145">
        <v>0</v>
      </c>
      <c r="E25" s="140"/>
      <c r="F25" s="90"/>
      <c r="G25" s="86">
        <f t="shared" si="0"/>
        <v>0</v>
      </c>
      <c r="H25" s="85">
        <v>45</v>
      </c>
      <c r="I25" s="149">
        <v>1882.94</v>
      </c>
      <c r="J25" s="149">
        <v>1733.92</v>
      </c>
      <c r="K25" s="149">
        <v>1584.9</v>
      </c>
      <c r="L25" s="149">
        <v>1456.72</v>
      </c>
      <c r="M25" s="149">
        <v>996.81</v>
      </c>
      <c r="O25" s="84"/>
      <c r="P25" s="2"/>
      <c r="Q25" s="2"/>
      <c r="R25" s="2"/>
    </row>
    <row r="26" spans="1:18" ht="9.75" customHeight="1">
      <c r="A26" s="63"/>
      <c r="B26" s="22"/>
      <c r="C26" s="23"/>
      <c r="D26" s="145">
        <v>0</v>
      </c>
      <c r="E26" s="140"/>
      <c r="F26" s="90"/>
      <c r="G26" s="86">
        <f t="shared" si="0"/>
        <v>0</v>
      </c>
      <c r="H26" s="85">
        <v>50</v>
      </c>
      <c r="I26" s="149">
        <v>1986.3</v>
      </c>
      <c r="J26" s="149">
        <v>1829.91</v>
      </c>
      <c r="K26" s="149">
        <v>1673.51</v>
      </c>
      <c r="L26" s="149">
        <v>1537.17</v>
      </c>
      <c r="M26" s="149">
        <v>1040.3</v>
      </c>
      <c r="O26" s="84"/>
      <c r="P26" s="2"/>
      <c r="Q26" s="2"/>
      <c r="R26" s="2"/>
    </row>
    <row r="27" spans="1:18" ht="9.75" customHeight="1">
      <c r="A27" s="63"/>
      <c r="B27" s="22"/>
      <c r="C27" s="23"/>
      <c r="D27" s="145">
        <v>0</v>
      </c>
      <c r="E27" s="140"/>
      <c r="F27" s="90"/>
      <c r="G27" s="86">
        <f t="shared" si="0"/>
        <v>0</v>
      </c>
      <c r="H27" s="85">
        <v>55</v>
      </c>
      <c r="I27" s="149">
        <v>2123.81</v>
      </c>
      <c r="J27" s="149">
        <v>1957.33</v>
      </c>
      <c r="K27" s="149">
        <v>1790.84</v>
      </c>
      <c r="L27" s="149">
        <v>1644.03</v>
      </c>
      <c r="M27" s="149">
        <v>1102.1</v>
      </c>
      <c r="O27" s="84"/>
      <c r="P27" s="2"/>
      <c r="Q27" s="2"/>
      <c r="R27" s="2"/>
    </row>
    <row r="28" spans="1:18" ht="9.75" customHeight="1">
      <c r="A28" s="63"/>
      <c r="B28" s="22"/>
      <c r="C28" s="23"/>
      <c r="D28" s="145">
        <v>0</v>
      </c>
      <c r="E28" s="140"/>
      <c r="F28" s="90"/>
      <c r="G28" s="86">
        <f t="shared" si="0"/>
        <v>0</v>
      </c>
      <c r="H28" s="85">
        <v>60</v>
      </c>
      <c r="I28" s="149">
        <v>2258.62</v>
      </c>
      <c r="J28" s="149">
        <v>2082.26</v>
      </c>
      <c r="K28" s="149">
        <v>1905.9</v>
      </c>
      <c r="L28" s="149">
        <v>1748.79</v>
      </c>
      <c r="M28" s="149">
        <v>1162.69</v>
      </c>
      <c r="O28" s="84"/>
      <c r="P28" s="2"/>
      <c r="Q28" s="2"/>
      <c r="R28" s="2"/>
    </row>
    <row r="29" spans="1:18" ht="9.75" customHeight="1">
      <c r="A29" s="64"/>
      <c r="B29" s="22"/>
      <c r="C29" s="23"/>
      <c r="D29" s="145">
        <v>0</v>
      </c>
      <c r="E29" s="140"/>
      <c r="F29" s="90"/>
      <c r="G29" s="86">
        <f t="shared" si="0"/>
        <v>0</v>
      </c>
      <c r="H29" s="85">
        <v>65</v>
      </c>
      <c r="I29" s="149">
        <v>2390.81</v>
      </c>
      <c r="J29" s="149">
        <v>2204.73</v>
      </c>
      <c r="K29" s="149">
        <v>2018.67</v>
      </c>
      <c r="L29" s="149">
        <v>1851.52</v>
      </c>
      <c r="M29" s="149">
        <v>1222.1</v>
      </c>
      <c r="O29" s="84"/>
      <c r="P29" s="2"/>
      <c r="Q29" s="2"/>
      <c r="R29" s="2"/>
    </row>
    <row r="30" spans="1:18" ht="9.75" customHeight="1">
      <c r="A30" s="63"/>
      <c r="B30" s="22"/>
      <c r="C30" s="23"/>
      <c r="D30" s="145">
        <v>0</v>
      </c>
      <c r="E30" s="140"/>
      <c r="F30" s="90"/>
      <c r="G30" s="86">
        <f t="shared" si="0"/>
        <v>0</v>
      </c>
      <c r="H30" s="85">
        <v>70</v>
      </c>
      <c r="I30" s="149">
        <v>2520.39</v>
      </c>
      <c r="J30" s="149">
        <v>2324.82</v>
      </c>
      <c r="K30" s="149">
        <v>2129.26</v>
      </c>
      <c r="L30" s="149">
        <v>1952.21</v>
      </c>
      <c r="M30" s="149">
        <v>1280.34</v>
      </c>
      <c r="O30" s="84"/>
      <c r="P30" s="2"/>
      <c r="Q30" s="2"/>
      <c r="R30" s="2"/>
    </row>
    <row r="31" spans="1:18" ht="9.75" customHeight="1">
      <c r="A31" s="63"/>
      <c r="B31" s="22"/>
      <c r="C31" s="23"/>
      <c r="D31" s="145">
        <v>0</v>
      </c>
      <c r="E31" s="140"/>
      <c r="F31" s="90"/>
      <c r="G31" s="86">
        <f t="shared" si="0"/>
        <v>0</v>
      </c>
      <c r="H31" s="85">
        <v>75</v>
      </c>
      <c r="I31" s="149">
        <v>2647.42</v>
      </c>
      <c r="J31" s="149">
        <v>2442.54</v>
      </c>
      <c r="K31" s="149">
        <v>2237.67</v>
      </c>
      <c r="L31" s="149">
        <v>2050.93</v>
      </c>
      <c r="M31" s="149">
        <v>1337.44</v>
      </c>
      <c r="O31" s="84"/>
      <c r="P31" s="2"/>
      <c r="Q31" s="2"/>
      <c r="R31" s="2"/>
    </row>
    <row r="32" spans="1:18" ht="9.75" customHeight="1">
      <c r="A32" s="63"/>
      <c r="B32" s="22"/>
      <c r="C32" s="23"/>
      <c r="D32" s="145">
        <v>0</v>
      </c>
      <c r="E32" s="140"/>
      <c r="F32" s="90"/>
      <c r="G32" s="86">
        <f t="shared" si="0"/>
        <v>0</v>
      </c>
      <c r="H32" s="85">
        <v>80</v>
      </c>
      <c r="I32" s="149">
        <v>2771.98</v>
      </c>
      <c r="J32" s="149">
        <v>2557.96</v>
      </c>
      <c r="K32" s="149">
        <v>2343.95</v>
      </c>
      <c r="L32" s="149">
        <v>2147.73</v>
      </c>
      <c r="M32" s="149">
        <v>1393.41</v>
      </c>
      <c r="O32" s="84"/>
      <c r="P32" s="2"/>
      <c r="Q32" s="2"/>
      <c r="R32" s="2"/>
    </row>
    <row r="33" spans="1:18" ht="9.75" customHeight="1">
      <c r="A33" s="63"/>
      <c r="B33" s="22"/>
      <c r="C33" s="23"/>
      <c r="D33" s="145">
        <v>0</v>
      </c>
      <c r="E33" s="140"/>
      <c r="F33" s="90"/>
      <c r="G33" s="86">
        <f t="shared" si="0"/>
        <v>0</v>
      </c>
      <c r="H33" s="85">
        <v>85</v>
      </c>
      <c r="I33" s="149">
        <v>2894.08</v>
      </c>
      <c r="J33" s="149">
        <v>2671.11</v>
      </c>
      <c r="K33" s="149">
        <v>2448.15</v>
      </c>
      <c r="L33" s="149">
        <v>2242.62</v>
      </c>
      <c r="M33" s="149">
        <v>1448.3</v>
      </c>
      <c r="O33" s="84"/>
      <c r="P33" s="2"/>
      <c r="Q33" s="2"/>
      <c r="R33" s="2"/>
    </row>
    <row r="34" spans="1:18" ht="9.75" customHeight="1">
      <c r="A34" s="63"/>
      <c r="B34" s="22"/>
      <c r="C34" s="23"/>
      <c r="D34" s="145">
        <v>0</v>
      </c>
      <c r="E34" s="140"/>
      <c r="F34" s="90"/>
      <c r="G34" s="86">
        <f t="shared" si="0"/>
        <v>0</v>
      </c>
      <c r="H34" s="85">
        <v>90</v>
      </c>
      <c r="I34" s="149">
        <v>3013.81</v>
      </c>
      <c r="J34" s="149">
        <v>2782.05</v>
      </c>
      <c r="K34" s="149">
        <v>2550.29</v>
      </c>
      <c r="L34" s="149">
        <v>2335.66</v>
      </c>
      <c r="M34" s="149">
        <v>1502.11</v>
      </c>
      <c r="O34" s="84"/>
      <c r="P34" s="2"/>
      <c r="Q34" s="2"/>
      <c r="R34" s="2"/>
    </row>
    <row r="35" spans="1:18" ht="9.75" customHeight="1">
      <c r="A35" s="63"/>
      <c r="B35" s="22"/>
      <c r="C35" s="23"/>
      <c r="D35" s="145">
        <v>0</v>
      </c>
      <c r="E35" s="140"/>
      <c r="F35" s="90"/>
      <c r="G35" s="86">
        <f t="shared" si="0"/>
        <v>0</v>
      </c>
      <c r="H35" s="85">
        <v>100</v>
      </c>
      <c r="I35" s="149">
        <v>3131.17</v>
      </c>
      <c r="J35" s="149">
        <v>2890.81</v>
      </c>
      <c r="K35" s="149">
        <v>2650.45</v>
      </c>
      <c r="L35" s="149">
        <v>2426.9</v>
      </c>
      <c r="M35" s="149">
        <v>1554.86</v>
      </c>
      <c r="O35" s="84"/>
      <c r="P35" s="2"/>
      <c r="Q35" s="2"/>
      <c r="R35" s="2"/>
    </row>
    <row r="36" spans="1:18" ht="9.75" customHeight="1">
      <c r="A36" s="63"/>
      <c r="B36" s="22"/>
      <c r="C36" s="23"/>
      <c r="D36" s="145">
        <v>0</v>
      </c>
      <c r="E36" s="140"/>
      <c r="F36" s="90"/>
      <c r="G36" s="86">
        <f t="shared" si="0"/>
        <v>0</v>
      </c>
      <c r="H36" s="85"/>
      <c r="I36" s="85"/>
      <c r="J36" s="85"/>
      <c r="K36" s="85"/>
      <c r="L36" s="85"/>
      <c r="M36" s="85"/>
      <c r="O36" s="84"/>
      <c r="P36" s="2"/>
      <c r="Q36" s="2"/>
      <c r="R36" s="2"/>
    </row>
    <row r="37" spans="1:18" ht="9.75" customHeight="1">
      <c r="A37" s="125"/>
      <c r="B37" s="175" t="s">
        <v>4</v>
      </c>
      <c r="C37" s="236"/>
      <c r="D37" s="148">
        <f>G36</f>
        <v>0</v>
      </c>
      <c r="E37" s="26">
        <f>IF(D37=0,0,G36*I41)</f>
        <v>0</v>
      </c>
      <c r="F37" s="126"/>
      <c r="G37" s="85"/>
      <c r="H37" s="85" t="s">
        <v>8</v>
      </c>
      <c r="I37" s="85">
        <v>1</v>
      </c>
      <c r="J37" s="85">
        <v>21</v>
      </c>
      <c r="K37" s="85">
        <v>41</v>
      </c>
      <c r="L37" s="85">
        <v>56</v>
      </c>
      <c r="M37" s="85">
        <v>66</v>
      </c>
      <c r="O37" s="84"/>
      <c r="P37" s="2"/>
      <c r="Q37" s="2"/>
      <c r="R37" s="2"/>
    </row>
    <row r="38" spans="1:18" ht="9.75" customHeight="1">
      <c r="A38" s="117"/>
      <c r="B38" s="177"/>
      <c r="C38" s="225"/>
      <c r="D38" s="225"/>
      <c r="E38" s="226"/>
      <c r="F38" s="118"/>
      <c r="G38" s="85"/>
      <c r="H38" s="85">
        <v>0</v>
      </c>
      <c r="I38" s="85" t="e">
        <f>VLOOKUP($D$37,$H$9:$M$35,2)</f>
        <v>#N/A</v>
      </c>
      <c r="J38" s="85" t="e">
        <f>VLOOKUP($D$37,$H$9:$M$35,3)</f>
        <v>#N/A</v>
      </c>
      <c r="K38" s="85" t="e">
        <f>VLOOKUP($D$37,$H$9:$M$35,4)</f>
        <v>#N/A</v>
      </c>
      <c r="L38" s="85" t="e">
        <f>VLOOKUP($D$37,$H$9:$M$35,5)</f>
        <v>#N/A</v>
      </c>
      <c r="M38" s="85" t="e">
        <f>VLOOKUP($D$37,$H$9:$M$35,6)</f>
        <v>#N/A</v>
      </c>
      <c r="O38" s="84"/>
      <c r="P38" s="2"/>
      <c r="Q38" s="2"/>
      <c r="R38" s="2"/>
    </row>
    <row r="39" spans="1:18" ht="9.75" customHeight="1">
      <c r="A39" s="125"/>
      <c r="B39" s="175" t="s">
        <v>0</v>
      </c>
      <c r="C39" s="236"/>
      <c r="D39" s="145">
        <v>0</v>
      </c>
      <c r="E39" s="150">
        <f>IF(D39=0,0,J41*D39)</f>
        <v>0</v>
      </c>
      <c r="F39" s="126"/>
      <c r="G39" s="85"/>
      <c r="H39" s="85">
        <v>0</v>
      </c>
      <c r="I39" s="85" t="e">
        <f>VLOOKUP($D$39,$H$9:$M$35,2)</f>
        <v>#N/A</v>
      </c>
      <c r="J39" s="85" t="e">
        <f>VLOOKUP($D$39,$H$9:$M$35,3)</f>
        <v>#N/A</v>
      </c>
      <c r="K39" s="85" t="e">
        <f>VLOOKUP($D$39,$H$9:$M$35,4)</f>
        <v>#N/A</v>
      </c>
      <c r="L39" s="85" t="e">
        <f>VLOOKUP($D$39,$H$9:$M$35,5)</f>
        <v>#N/A</v>
      </c>
      <c r="M39" s="85" t="e">
        <f>VLOOKUP($D$39,$H$9:$M$35,6)</f>
        <v>#N/A</v>
      </c>
      <c r="O39" s="84"/>
      <c r="P39" s="2"/>
      <c r="Q39" s="2"/>
      <c r="R39" s="2"/>
    </row>
    <row r="40" spans="1:18" ht="9.75" customHeight="1">
      <c r="A40" s="125"/>
      <c r="B40" s="173" t="s">
        <v>14</v>
      </c>
      <c r="C40" s="224"/>
      <c r="D40" s="224"/>
      <c r="E40" s="26">
        <f>E37+E39</f>
        <v>0</v>
      </c>
      <c r="F40" s="126"/>
      <c r="G40" s="85"/>
      <c r="H40" s="85"/>
      <c r="I40" s="85"/>
      <c r="J40" s="85"/>
      <c r="K40" s="85"/>
      <c r="L40" s="85"/>
      <c r="M40" s="85"/>
      <c r="O40" s="84"/>
      <c r="P40" s="2"/>
      <c r="Q40" s="2"/>
      <c r="R40" s="2"/>
    </row>
    <row r="41" spans="1:18" ht="8.25" customHeight="1" thickBot="1">
      <c r="A41" s="125"/>
      <c r="B41" s="8"/>
      <c r="C41" s="27" t="str">
        <f>IF(B1=FALSE," ","Perjuicio Económico 10%")</f>
        <v> </v>
      </c>
      <c r="D41" s="28" t="str">
        <f>IF(B$1=TRUE,0.1," 0")</f>
        <v> 0</v>
      </c>
      <c r="E41" s="29">
        <f>(E40*10/10)*D41</f>
        <v>0</v>
      </c>
      <c r="F41" s="126"/>
      <c r="G41" s="85"/>
      <c r="H41" s="85"/>
      <c r="I41" s="86" t="e">
        <f>HLOOKUP(D5,I37:M38,2)</f>
        <v>#N/A</v>
      </c>
      <c r="J41" s="86" t="e">
        <f>HLOOKUP(D5,I37:M39,3)</f>
        <v>#N/A</v>
      </c>
      <c r="K41" s="85"/>
      <c r="L41" s="85"/>
      <c r="M41" s="85"/>
      <c r="O41" s="84"/>
      <c r="P41" s="2"/>
      <c r="Q41" s="2"/>
      <c r="R41" s="2"/>
    </row>
    <row r="42" spans="1:18" ht="10.5" customHeight="1" thickBot="1" thickTop="1">
      <c r="A42" s="120"/>
      <c r="B42" s="175" t="s">
        <v>26</v>
      </c>
      <c r="C42" s="176"/>
      <c r="D42" s="176"/>
      <c r="E42" s="142">
        <f>SUM(E37,E39,E41)</f>
        <v>0</v>
      </c>
      <c r="F42" s="124"/>
      <c r="G42" s="85"/>
      <c r="H42" s="85"/>
      <c r="I42" s="85"/>
      <c r="J42" s="85"/>
      <c r="K42" s="85"/>
      <c r="L42" s="85"/>
      <c r="M42" s="85"/>
      <c r="O42" s="84"/>
      <c r="P42" s="2"/>
      <c r="Q42" s="2"/>
      <c r="R42" s="2"/>
    </row>
    <row r="43" spans="1:18" ht="6.75" customHeight="1" thickBot="1" thickTop="1">
      <c r="A43" s="117"/>
      <c r="B43" s="177"/>
      <c r="C43" s="225"/>
      <c r="D43" s="225"/>
      <c r="E43" s="226"/>
      <c r="F43" s="118"/>
      <c r="G43" s="85"/>
      <c r="H43" s="85"/>
      <c r="I43" s="85"/>
      <c r="J43" s="85"/>
      <c r="K43" s="85"/>
      <c r="L43" s="85"/>
      <c r="M43" s="85"/>
      <c r="O43" s="84"/>
      <c r="P43" s="2"/>
      <c r="Q43" s="2"/>
      <c r="R43" s="2"/>
    </row>
    <row r="44" spans="1:18" ht="13.5" customHeight="1" thickBot="1" thickTop="1">
      <c r="A44" s="127"/>
      <c r="B44" s="180" t="s">
        <v>19</v>
      </c>
      <c r="C44" s="227"/>
      <c r="D44" s="227"/>
      <c r="E44" s="144">
        <f>+E15+E42</f>
        <v>0</v>
      </c>
      <c r="F44" s="128"/>
      <c r="G44" s="85"/>
      <c r="H44" s="85"/>
      <c r="I44" s="85"/>
      <c r="J44" s="85"/>
      <c r="K44" s="85"/>
      <c r="L44" s="85"/>
      <c r="M44" s="85"/>
      <c r="O44" s="84"/>
      <c r="P44" s="2"/>
      <c r="Q44" s="2"/>
      <c r="R44" s="2"/>
    </row>
    <row r="45" spans="1:18" ht="9.75" customHeight="1">
      <c r="A45" s="129"/>
      <c r="B45" s="130"/>
      <c r="C45" s="131"/>
      <c r="D45" s="131"/>
      <c r="E45" s="131"/>
      <c r="F45" s="132"/>
      <c r="G45" s="85"/>
      <c r="H45" s="139"/>
      <c r="I45" s="139"/>
      <c r="J45" s="139"/>
      <c r="K45" s="139"/>
      <c r="L45" s="139"/>
      <c r="M45" s="139"/>
      <c r="O45" s="84"/>
      <c r="P45" s="2"/>
      <c r="Q45" s="2"/>
      <c r="R45" s="2"/>
    </row>
    <row r="46" spans="1:18" ht="9.75" customHeight="1">
      <c r="A46" s="129"/>
      <c r="B46" s="237"/>
      <c r="C46" s="237"/>
      <c r="D46" s="237"/>
      <c r="E46" s="237"/>
      <c r="F46" s="132"/>
      <c r="G46" s="84"/>
      <c r="O46" s="84"/>
      <c r="P46" s="2"/>
      <c r="Q46" s="2"/>
      <c r="R46" s="2"/>
    </row>
    <row r="47" spans="1:18" ht="9.75" customHeight="1">
      <c r="A47" s="106"/>
      <c r="B47" s="133"/>
      <c r="C47" s="106"/>
      <c r="D47" s="106"/>
      <c r="E47" s="106"/>
      <c r="F47" s="106"/>
      <c r="G47" s="84"/>
      <c r="O47" s="84"/>
      <c r="P47" s="2"/>
      <c r="Q47" s="2"/>
      <c r="R47" s="2"/>
    </row>
    <row r="48" spans="1:18" ht="9.75" customHeight="1">
      <c r="A48" s="133"/>
      <c r="B48" s="233" t="s">
        <v>20</v>
      </c>
      <c r="C48" s="233"/>
      <c r="D48" s="233"/>
      <c r="E48" s="233"/>
      <c r="F48" s="133"/>
      <c r="G48" s="84"/>
      <c r="O48" s="84"/>
      <c r="P48" s="2"/>
      <c r="Q48" s="2"/>
      <c r="R48" s="2"/>
    </row>
    <row r="49" spans="1:18" ht="9.75" customHeight="1">
      <c r="A49" s="133"/>
      <c r="B49" s="233"/>
      <c r="C49" s="233"/>
      <c r="D49" s="233"/>
      <c r="E49" s="233"/>
      <c r="F49" s="133"/>
      <c r="G49" s="84"/>
      <c r="O49" s="84"/>
      <c r="P49" s="2"/>
      <c r="Q49" s="2"/>
      <c r="R49" s="2"/>
    </row>
    <row r="50" spans="1:18" ht="9.75" customHeight="1">
      <c r="A50" s="133"/>
      <c r="B50" s="233"/>
      <c r="C50" s="233"/>
      <c r="D50" s="233"/>
      <c r="E50" s="233"/>
      <c r="F50" s="133"/>
      <c r="G50" s="84"/>
      <c r="H50" s="84"/>
      <c r="I50" s="84"/>
      <c r="J50" s="84"/>
      <c r="K50" s="84"/>
      <c r="L50" s="84"/>
      <c r="M50" s="84"/>
      <c r="N50" s="84"/>
      <c r="O50" s="84"/>
      <c r="P50" s="2"/>
      <c r="Q50" s="2"/>
      <c r="R50" s="2"/>
    </row>
    <row r="51" spans="1:18" ht="9.75" customHeight="1">
      <c r="A51" s="133"/>
      <c r="B51" s="233"/>
      <c r="C51" s="233"/>
      <c r="D51" s="233"/>
      <c r="E51" s="233"/>
      <c r="F51" s="133"/>
      <c r="G51" s="84"/>
      <c r="H51" s="84"/>
      <c r="I51" s="84"/>
      <c r="J51" s="84"/>
      <c r="K51" s="84"/>
      <c r="L51" s="84"/>
      <c r="M51" s="84"/>
      <c r="N51" s="84"/>
      <c r="O51" s="84"/>
      <c r="P51" s="2"/>
      <c r="Q51" s="2"/>
      <c r="R51" s="2"/>
    </row>
    <row r="52" spans="1:18" ht="9.75" customHeight="1">
      <c r="A52" s="106"/>
      <c r="B52" s="233"/>
      <c r="C52" s="233"/>
      <c r="D52" s="233"/>
      <c r="E52" s="233"/>
      <c r="F52" s="106"/>
      <c r="G52" s="84"/>
      <c r="H52" s="84"/>
      <c r="I52" s="84"/>
      <c r="J52" s="84"/>
      <c r="K52" s="84"/>
      <c r="L52" s="84"/>
      <c r="M52" s="84"/>
      <c r="N52" s="84"/>
      <c r="O52" s="84"/>
      <c r="P52" s="2"/>
      <c r="Q52" s="2"/>
      <c r="R52" s="2"/>
    </row>
    <row r="53" spans="1:18" ht="9.75" customHeight="1">
      <c r="A53" s="106"/>
      <c r="B53" s="233"/>
      <c r="C53" s="233"/>
      <c r="D53" s="233"/>
      <c r="E53" s="233"/>
      <c r="F53" s="106"/>
      <c r="G53" s="84"/>
      <c r="H53" s="84"/>
      <c r="I53" s="84"/>
      <c r="J53" s="84"/>
      <c r="K53" s="84"/>
      <c r="L53" s="84"/>
      <c r="M53" s="84"/>
      <c r="N53" s="84"/>
      <c r="O53" s="84"/>
      <c r="P53" s="2"/>
      <c r="Q53" s="2"/>
      <c r="R53" s="2"/>
    </row>
    <row r="54" spans="1:18" ht="9.75" customHeight="1">
      <c r="A54" s="134"/>
      <c r="B54" s="233"/>
      <c r="C54" s="233"/>
      <c r="D54" s="233"/>
      <c r="E54" s="233"/>
      <c r="F54" s="106"/>
      <c r="G54" s="135"/>
      <c r="H54" s="84"/>
      <c r="I54" s="84"/>
      <c r="J54" s="84"/>
      <c r="K54" s="84"/>
      <c r="L54" s="84"/>
      <c r="M54" s="84"/>
      <c r="N54" s="84"/>
      <c r="O54" s="84"/>
      <c r="P54" s="2"/>
      <c r="Q54" s="2"/>
      <c r="R54" s="2"/>
    </row>
    <row r="55" spans="1:18" ht="9.75" customHeight="1">
      <c r="A55" s="134"/>
      <c r="B55" s="233"/>
      <c r="C55" s="233"/>
      <c r="D55" s="233"/>
      <c r="E55" s="233"/>
      <c r="F55" s="106"/>
      <c r="G55" s="135"/>
      <c r="H55" s="84"/>
      <c r="I55" s="84"/>
      <c r="J55" s="84"/>
      <c r="K55" s="84"/>
      <c r="L55" s="84"/>
      <c r="M55" s="84"/>
      <c r="N55" s="84"/>
      <c r="O55" s="84"/>
      <c r="P55" s="2"/>
      <c r="Q55" s="2"/>
      <c r="R55" s="2"/>
    </row>
    <row r="56" spans="1:18" ht="9.75" customHeight="1">
      <c r="A56" s="134"/>
      <c r="B56" s="233"/>
      <c r="C56" s="233"/>
      <c r="D56" s="233"/>
      <c r="E56" s="233"/>
      <c r="F56" s="106"/>
      <c r="G56" s="135"/>
      <c r="H56" s="84"/>
      <c r="I56" s="84"/>
      <c r="J56" s="84"/>
      <c r="K56" s="84"/>
      <c r="L56" s="84"/>
      <c r="M56" s="84"/>
      <c r="N56" s="84"/>
      <c r="O56" s="84"/>
      <c r="P56" s="2"/>
      <c r="Q56" s="2"/>
      <c r="R56" s="2"/>
    </row>
    <row r="57" spans="1:18" ht="9.75" customHeight="1">
      <c r="A57" s="136"/>
      <c r="B57" s="233"/>
      <c r="C57" s="233"/>
      <c r="D57" s="233"/>
      <c r="E57" s="233"/>
      <c r="F57" s="137"/>
      <c r="G57" s="137"/>
      <c r="H57" s="84"/>
      <c r="I57" s="84"/>
      <c r="J57" s="84"/>
      <c r="K57" s="84"/>
      <c r="L57" s="84"/>
      <c r="M57" s="84"/>
      <c r="N57" s="84"/>
      <c r="O57" s="84"/>
      <c r="P57" s="2"/>
      <c r="Q57" s="2"/>
      <c r="R57" s="2"/>
    </row>
    <row r="58" spans="1:18" ht="9.75" customHeight="1">
      <c r="A58" s="136"/>
      <c r="B58" s="233"/>
      <c r="C58" s="233"/>
      <c r="D58" s="233"/>
      <c r="E58" s="233"/>
      <c r="H58" s="84"/>
      <c r="I58" s="84"/>
      <c r="J58" s="84"/>
      <c r="K58" s="84"/>
      <c r="L58" s="84"/>
      <c r="M58" s="84"/>
      <c r="N58" s="84"/>
      <c r="O58" s="84"/>
      <c r="P58" s="2"/>
      <c r="Q58" s="2"/>
      <c r="R58" s="2"/>
    </row>
    <row r="59" spans="1:18" ht="9.75" customHeight="1">
      <c r="A59" s="136"/>
      <c r="H59" s="84"/>
      <c r="I59" s="84"/>
      <c r="J59" s="84"/>
      <c r="K59" s="84"/>
      <c r="L59" s="84"/>
      <c r="M59" s="84"/>
      <c r="N59" s="84"/>
      <c r="O59" s="84"/>
      <c r="P59" s="2"/>
      <c r="Q59" s="2"/>
      <c r="R59" s="2"/>
    </row>
    <row r="60" spans="1:18" ht="9.75" customHeight="1">
      <c r="A60" s="136"/>
      <c r="H60" s="84"/>
      <c r="I60" s="84"/>
      <c r="J60" s="84"/>
      <c r="K60" s="84"/>
      <c r="L60" s="84"/>
      <c r="M60" s="84"/>
      <c r="N60" s="84"/>
      <c r="O60" s="84"/>
      <c r="P60" s="2"/>
      <c r="Q60" s="2"/>
      <c r="R60" s="2"/>
    </row>
    <row r="61" spans="1:18" ht="9.75" customHeight="1">
      <c r="A61" s="136"/>
      <c r="H61" s="84"/>
      <c r="I61" s="84"/>
      <c r="J61" s="84"/>
      <c r="K61" s="84"/>
      <c r="L61" s="84"/>
      <c r="M61" s="84"/>
      <c r="N61" s="84"/>
      <c r="O61" s="84"/>
      <c r="P61" s="2"/>
      <c r="Q61" s="2"/>
      <c r="R61" s="2"/>
    </row>
    <row r="62" spans="1:18" ht="9.75" customHeight="1">
      <c r="A62" s="2"/>
      <c r="H62" s="84"/>
      <c r="I62" s="84"/>
      <c r="J62" s="84"/>
      <c r="K62" s="84"/>
      <c r="L62" s="84"/>
      <c r="M62" s="84"/>
      <c r="N62" s="84"/>
      <c r="O62" s="84"/>
      <c r="P62" s="2"/>
      <c r="Q62" s="2"/>
      <c r="R62" s="2"/>
    </row>
    <row r="63" spans="8:15" ht="9.75" customHeight="1">
      <c r="H63" s="84"/>
      <c r="I63" s="138"/>
      <c r="J63" s="138"/>
      <c r="K63" s="138"/>
      <c r="L63" s="138"/>
      <c r="M63" s="138"/>
      <c r="N63" s="138"/>
      <c r="O63" s="138"/>
    </row>
    <row r="64" spans="8:15" ht="12.75">
      <c r="H64" s="84"/>
      <c r="I64" s="138"/>
      <c r="J64" s="138"/>
      <c r="K64" s="138"/>
      <c r="L64" s="138"/>
      <c r="M64" s="138"/>
      <c r="N64" s="138"/>
      <c r="O64" s="138"/>
    </row>
    <row r="65" spans="8:15" ht="12.75">
      <c r="H65" s="84"/>
      <c r="I65" s="138"/>
      <c r="J65" s="138"/>
      <c r="K65" s="138"/>
      <c r="L65" s="138"/>
      <c r="M65" s="138"/>
      <c r="N65" s="138"/>
      <c r="O65" s="138"/>
    </row>
    <row r="66" spans="8:15" ht="12.75">
      <c r="H66" s="84"/>
      <c r="I66" s="138"/>
      <c r="J66" s="138"/>
      <c r="K66" s="138"/>
      <c r="L66" s="138"/>
      <c r="M66" s="138"/>
      <c r="N66" s="138"/>
      <c r="O66" s="138"/>
    </row>
    <row r="67" ht="12.75">
      <c r="H67" s="84"/>
    </row>
    <row r="68" ht="12.75">
      <c r="H68" s="84"/>
    </row>
    <row r="69" ht="12.75">
      <c r="H69" s="84"/>
    </row>
    <row r="70" ht="12.75">
      <c r="H70" s="84"/>
    </row>
    <row r="71" ht="12.75">
      <c r="H71" s="84"/>
    </row>
    <row r="72" ht="12.75">
      <c r="H72" s="84"/>
    </row>
    <row r="73" ht="12.75">
      <c r="H73" s="84"/>
    </row>
    <row r="74" ht="12.75">
      <c r="H74" s="84"/>
    </row>
    <row r="75" ht="12.75">
      <c r="H75" s="84"/>
    </row>
    <row r="76" ht="12.75">
      <c r="H76" s="84"/>
    </row>
    <row r="77" ht="12.75">
      <c r="H77" s="84"/>
    </row>
    <row r="78" ht="12.75">
      <c r="H78" s="84"/>
    </row>
    <row r="79" ht="12.75">
      <c r="H79" s="84"/>
    </row>
    <row r="80" ht="12.75">
      <c r="H80" s="84"/>
    </row>
    <row r="81" ht="12.75">
      <c r="H81" s="84"/>
    </row>
    <row r="82" ht="12.75">
      <c r="H82" s="84"/>
    </row>
    <row r="83" ht="12.75">
      <c r="H83" s="84"/>
    </row>
    <row r="84" ht="12.75">
      <c r="H84" s="84"/>
    </row>
    <row r="85" ht="12.75">
      <c r="H85" s="84"/>
    </row>
    <row r="86" ht="12.75">
      <c r="H86" s="84"/>
    </row>
    <row r="87" ht="12.75">
      <c r="H87" s="84"/>
    </row>
    <row r="88" ht="12.75">
      <c r="H88" s="84"/>
    </row>
    <row r="89" ht="12.75">
      <c r="H89" s="84"/>
    </row>
    <row r="90" ht="12.75">
      <c r="H90" s="84"/>
    </row>
    <row r="91" ht="12.75">
      <c r="H91" s="84"/>
    </row>
    <row r="92" ht="12.75">
      <c r="H92" s="84"/>
    </row>
    <row r="93" ht="12.75">
      <c r="H93" s="84"/>
    </row>
  </sheetData>
  <sheetProtection password="8009" sheet="1"/>
  <mergeCells count="26">
    <mergeCell ref="B1:C1"/>
    <mergeCell ref="D1:E1"/>
    <mergeCell ref="B2:E2"/>
    <mergeCell ref="B3:E3"/>
    <mergeCell ref="B10:C10"/>
    <mergeCell ref="B11:C11"/>
    <mergeCell ref="B12:C12"/>
    <mergeCell ref="B13:C13"/>
    <mergeCell ref="B6:D6"/>
    <mergeCell ref="B7:E7"/>
    <mergeCell ref="B8:E8"/>
    <mergeCell ref="B9:C9"/>
    <mergeCell ref="B18:E18"/>
    <mergeCell ref="B37:C37"/>
    <mergeCell ref="B38:E38"/>
    <mergeCell ref="B39:C39"/>
    <mergeCell ref="B14:D14"/>
    <mergeCell ref="B15:D15"/>
    <mergeCell ref="B16:E16"/>
    <mergeCell ref="B17:E17"/>
    <mergeCell ref="B46:E46"/>
    <mergeCell ref="B48:E58"/>
    <mergeCell ref="B40:D40"/>
    <mergeCell ref="B42:D42"/>
    <mergeCell ref="B43:E43"/>
    <mergeCell ref="B44:D44"/>
  </mergeCells>
  <dataValidations count="12">
    <dataValidation allowBlank="1" showInputMessage="1" showErrorMessage="1" promptTitle="Formato Fecha del Accidente" prompt="Rectificar la fecha con mismo formato" errorTitle="Verificar formato fecha e inicio" error="De 08/11/1995 al 31/12/2005" sqref="E5"/>
    <dataValidation allowBlank="1" showInputMessage="1" showErrorMessage="1" promptTitle="Se entiende por &quot;Día Impeditivo&quot;" prompt="Aquel en que la víctima está incapacitada para desarrollar su ocupación o actividad habitual." sqref="B11:C11"/>
    <dataValidation type="whole" allowBlank="1" showInputMessage="1" showErrorMessage="1" promptTitle="MUY IMPORTANTE: Ordenamiento" prompt="Para una ponderación correcta, los puntos de secuela, deben ordenarse de mayor a menor, introduciendo primero los puntos de la secuela mayor." sqref="D20">
      <formula1>0</formula1>
      <formula2>999999</formula2>
    </dataValidation>
    <dataValidation allowBlank="1" showInputMessage="1" showErrorMessage="1" promptTitle="Introducción del Código Secuela" prompt="Introducir si se desa Código de Secuela" sqref="B20"/>
    <dataValidation allowBlank="1" showInputMessage="1" showErrorMessage="1" promptTitle="Introducir Descripción Secuela" prompt="Si desea descripción de la Secuela" sqref="C20"/>
    <dataValidation allowBlank="1" showInputMessage="1" showErrorMessage="1" promptTitle="Formato de la Fecha del Alta." prompt="Rectificar la fecha con mismo formato" errorTitle="Verificar formato fecha e inicio" error="De 08/11/1995 al 31/12/2005" sqref="B5"/>
    <dataValidation allowBlank="1" showInputMessage="1" showErrorMessage="1" promptTitle="Introducción Nombre Perjudicado" prompt="Introducir si se desa Nombre Perjudicado" sqref="C5"/>
    <dataValidation type="whole" allowBlank="1" showInputMessage="1" showErrorMessage="1" promptTitle="Introducción Edad Perjudicado" prompt="Introducir la edad del Perjudicado" errorTitle="Sólo número entero" sqref="D5">
      <formula1>0</formula1>
      <formula2>150</formula2>
    </dataValidation>
    <dataValidation type="whole" allowBlank="1" showInputMessage="1" showErrorMessage="1" promptTitle="Introducir días Hospitalización" prompt="Los días de Estancia Hospitalaria" sqref="D10">
      <formula1>0</formula1>
      <formula2>9999999</formula2>
    </dataValidation>
    <dataValidation type="whole" allowBlank="1" showInputMessage="1" showErrorMessage="1" promptTitle="Introducir los días Impeditivos." prompt="Definición: Pulsar sobre Días Impeditivos " sqref="D11">
      <formula1>0</formula1>
      <formula2>9999999</formula2>
    </dataValidation>
    <dataValidation type="whole" allowBlank="1" showInputMessage="1" showErrorMessage="1" promptTitle="Introducir días No Impeditivos ." prompt="Días de Baja no impeditivos" sqref="D12">
      <formula1>0</formula1>
      <formula2>9999999</formula2>
    </dataValidation>
    <dataValidation type="whole" allowBlank="1" showInputMessage="1" showErrorMessage="1" promptTitle="Introducir Perjuicio estético" prompt="Introducir Puntos Perjuicio estético" sqref="D39">
      <formula1>0</formula1>
      <formula2>9999999</formula2>
    </dataValidation>
  </dataValidations>
  <printOptions/>
  <pageMargins left="0.75" right="0.75" top="1" bottom="1" header="0" footer="0"/>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R93"/>
  <sheetViews>
    <sheetView showZeros="0" zoomScale="130" zoomScaleNormal="130" zoomScalePageLayoutView="0" workbookViewId="0" topLeftCell="A3">
      <selection activeCell="D5" sqref="D5"/>
    </sheetView>
  </sheetViews>
  <sheetFormatPr defaultColWidth="11.421875" defaultRowHeight="12.75"/>
  <cols>
    <col min="1" max="1" width="11.421875" style="107" customWidth="1"/>
    <col min="2" max="2" width="13.28125" style="107" customWidth="1"/>
    <col min="3" max="3" width="50.28125" style="107" customWidth="1"/>
    <col min="4" max="4" width="7.421875" style="107" customWidth="1"/>
    <col min="5" max="5" width="14.421875" style="107" customWidth="1"/>
    <col min="6" max="16384" width="11.421875" style="107" customWidth="1"/>
  </cols>
  <sheetData>
    <row r="1" spans="1:18" ht="13.5" thickBot="1">
      <c r="A1" s="105"/>
      <c r="B1" s="203" t="b">
        <f>IF(D5&gt;15,"Perjuicio económico"," ")=IF(D5&lt;65,"Perjuicio económico"," ")</f>
        <v>0</v>
      </c>
      <c r="C1" s="218"/>
      <c r="D1" s="205" t="str">
        <f>IF(B$1=TRUE,0.1," 0")</f>
        <v> 0</v>
      </c>
      <c r="E1" s="219"/>
      <c r="F1" s="106"/>
      <c r="G1" s="84"/>
      <c r="H1" s="100"/>
      <c r="I1" s="100"/>
      <c r="J1" s="100"/>
      <c r="K1" s="100"/>
      <c r="L1" s="100"/>
      <c r="M1" s="100"/>
      <c r="N1" s="84"/>
      <c r="O1" s="84"/>
      <c r="P1" s="2"/>
      <c r="Q1" s="2"/>
      <c r="R1" s="2"/>
    </row>
    <row r="2" spans="1:18" ht="12.75">
      <c r="A2" s="108"/>
      <c r="B2" s="207" t="s">
        <v>25</v>
      </c>
      <c r="C2" s="220"/>
      <c r="D2" s="220"/>
      <c r="E2" s="221"/>
      <c r="F2" s="109"/>
      <c r="G2" s="84"/>
      <c r="H2" s="100"/>
      <c r="I2" s="100"/>
      <c r="J2" s="100"/>
      <c r="K2" s="100"/>
      <c r="L2" s="100"/>
      <c r="M2" s="100"/>
      <c r="N2" s="84"/>
      <c r="O2" s="84"/>
      <c r="P2" s="2"/>
      <c r="Q2" s="2"/>
      <c r="R2" s="2"/>
    </row>
    <row r="3" spans="1:18" ht="9.75" customHeight="1">
      <c r="A3" s="63"/>
      <c r="B3" s="177"/>
      <c r="C3" s="210"/>
      <c r="D3" s="210"/>
      <c r="E3" s="211"/>
      <c r="F3" s="90"/>
      <c r="G3" s="84"/>
      <c r="H3" s="100"/>
      <c r="I3" s="100"/>
      <c r="J3" s="100"/>
      <c r="K3" s="100"/>
      <c r="L3" s="100"/>
      <c r="M3" s="100"/>
      <c r="N3" s="84"/>
      <c r="O3" s="84"/>
      <c r="P3" s="2"/>
      <c r="Q3" s="2"/>
      <c r="R3" s="2"/>
    </row>
    <row r="4" spans="1:18" ht="9.75" customHeight="1">
      <c r="A4" s="64"/>
      <c r="B4" s="10" t="s">
        <v>6</v>
      </c>
      <c r="C4" s="11" t="s">
        <v>7</v>
      </c>
      <c r="D4" s="11" t="s">
        <v>8</v>
      </c>
      <c r="E4" s="12" t="s">
        <v>5</v>
      </c>
      <c r="F4" s="64"/>
      <c r="G4" s="110"/>
      <c r="H4" s="100"/>
      <c r="I4" s="100"/>
      <c r="J4" s="100"/>
      <c r="K4" s="100"/>
      <c r="L4" s="100"/>
      <c r="M4" s="100"/>
      <c r="N4" s="84"/>
      <c r="O4" s="84"/>
      <c r="P4" s="2"/>
      <c r="Q4" s="2"/>
      <c r="R4" s="2"/>
    </row>
    <row r="5" spans="1:18" ht="9.75" customHeight="1">
      <c r="A5" s="111"/>
      <c r="B5" s="59">
        <v>39814</v>
      </c>
      <c r="C5" s="23"/>
      <c r="D5" s="145">
        <v>0</v>
      </c>
      <c r="E5" s="60">
        <v>39814</v>
      </c>
      <c r="F5" s="112"/>
      <c r="G5" s="113"/>
      <c r="H5" s="100"/>
      <c r="I5" s="100"/>
      <c r="J5" s="100"/>
      <c r="K5" s="100"/>
      <c r="L5" s="100"/>
      <c r="M5" s="100"/>
      <c r="N5" s="84"/>
      <c r="O5" s="84"/>
      <c r="P5" s="2"/>
      <c r="Q5" s="2"/>
      <c r="R5" s="2"/>
    </row>
    <row r="6" spans="1:18" ht="9.75" customHeight="1">
      <c r="A6" s="66"/>
      <c r="B6" s="193" t="s">
        <v>13</v>
      </c>
      <c r="C6" s="194"/>
      <c r="D6" s="194"/>
      <c r="E6" s="114" t="str">
        <f>IF(B5-E5+1&lt;1.1," ",B5-E5+1)</f>
        <v> </v>
      </c>
      <c r="F6" s="84"/>
      <c r="G6" s="115"/>
      <c r="H6" s="152"/>
      <c r="I6" s="100"/>
      <c r="J6" s="100"/>
      <c r="K6" s="100"/>
      <c r="L6" s="100"/>
      <c r="M6" s="100"/>
      <c r="N6" s="84"/>
      <c r="O6" s="84"/>
      <c r="P6" s="2"/>
      <c r="Q6" s="2"/>
      <c r="R6" s="2"/>
    </row>
    <row r="7" spans="1:18" ht="9.75" customHeight="1">
      <c r="A7" s="116"/>
      <c r="B7" s="212" t="s">
        <v>9</v>
      </c>
      <c r="C7" s="222"/>
      <c r="D7" s="222"/>
      <c r="E7" s="223"/>
      <c r="F7" s="116"/>
      <c r="G7" s="102"/>
      <c r="H7" s="85" t="s">
        <v>1</v>
      </c>
      <c r="I7" s="85"/>
      <c r="J7" s="85"/>
      <c r="K7" s="85"/>
      <c r="L7" s="85"/>
      <c r="M7" s="85"/>
      <c r="N7" s="84"/>
      <c r="O7" s="84"/>
      <c r="P7" s="2"/>
      <c r="Q7" s="2"/>
      <c r="R7" s="2"/>
    </row>
    <row r="8" spans="1:18" ht="9.75" customHeight="1">
      <c r="A8" s="117"/>
      <c r="B8" s="191"/>
      <c r="C8" s="228"/>
      <c r="D8" s="228"/>
      <c r="E8" s="229"/>
      <c r="F8" s="118"/>
      <c r="G8" s="102"/>
      <c r="H8" s="85"/>
      <c r="I8" s="85"/>
      <c r="J8" s="85"/>
      <c r="K8" s="85"/>
      <c r="L8" s="85"/>
      <c r="M8" s="85"/>
      <c r="N8" s="84"/>
      <c r="O8" s="84"/>
      <c r="P8" s="2"/>
      <c r="Q8" s="2"/>
      <c r="R8" s="2"/>
    </row>
    <row r="9" spans="1:18" ht="9.75" customHeight="1">
      <c r="A9" s="119"/>
      <c r="B9" s="201" t="s">
        <v>15</v>
      </c>
      <c r="C9" s="202"/>
      <c r="D9" s="11" t="s">
        <v>10</v>
      </c>
      <c r="E9" s="12" t="s">
        <v>11</v>
      </c>
      <c r="F9" s="64"/>
      <c r="G9" s="85"/>
      <c r="H9" s="85">
        <v>1</v>
      </c>
      <c r="I9" s="149">
        <v>776.83</v>
      </c>
      <c r="J9" s="149">
        <v>719.18</v>
      </c>
      <c r="K9" s="149">
        <v>661.52</v>
      </c>
      <c r="L9" s="149">
        <v>608.99</v>
      </c>
      <c r="M9" s="149">
        <v>545.08</v>
      </c>
      <c r="O9" s="84"/>
      <c r="P9" s="2"/>
      <c r="Q9" s="2"/>
      <c r="R9" s="2"/>
    </row>
    <row r="10" spans="1:18" ht="9.75" customHeight="1">
      <c r="A10" s="63"/>
      <c r="B10" s="191" t="s">
        <v>23</v>
      </c>
      <c r="C10" s="192"/>
      <c r="D10" s="145">
        <v>0</v>
      </c>
      <c r="E10" s="140">
        <f>+D10*65.48</f>
        <v>0</v>
      </c>
      <c r="F10" s="90"/>
      <c r="G10" s="85"/>
      <c r="H10" s="85">
        <v>2</v>
      </c>
      <c r="I10" s="149">
        <v>800.81</v>
      </c>
      <c r="J10" s="149">
        <v>739.73</v>
      </c>
      <c r="K10" s="149">
        <v>678.64</v>
      </c>
      <c r="L10" s="149">
        <v>625.84</v>
      </c>
      <c r="M10" s="149">
        <v>553.71</v>
      </c>
      <c r="O10" s="84"/>
      <c r="P10" s="2"/>
      <c r="Q10" s="2"/>
      <c r="R10" s="2"/>
    </row>
    <row r="11" spans="1:18" ht="9.75" customHeight="1">
      <c r="A11" s="63"/>
      <c r="B11" s="191" t="s">
        <v>22</v>
      </c>
      <c r="C11" s="192"/>
      <c r="D11" s="145">
        <v>0</v>
      </c>
      <c r="E11" s="140">
        <f>+D11*53.2</f>
        <v>0</v>
      </c>
      <c r="F11" s="90"/>
      <c r="G11" s="85"/>
      <c r="H11" s="85">
        <v>3</v>
      </c>
      <c r="I11" s="149">
        <v>822.32</v>
      </c>
      <c r="J11" s="149">
        <v>758.11</v>
      </c>
      <c r="K11" s="149">
        <v>693.86</v>
      </c>
      <c r="L11" s="149">
        <v>640.9</v>
      </c>
      <c r="M11" s="149">
        <v>562.45</v>
      </c>
      <c r="O11" s="84"/>
      <c r="P11" s="2"/>
      <c r="Q11" s="2"/>
      <c r="R11" s="2"/>
    </row>
    <row r="12" spans="1:18" ht="9.75" customHeight="1">
      <c r="A12" s="63"/>
      <c r="B12" s="191" t="s">
        <v>24</v>
      </c>
      <c r="C12" s="192"/>
      <c r="D12" s="145">
        <v>0</v>
      </c>
      <c r="E12" s="140">
        <f>+D12*28.65</f>
        <v>0</v>
      </c>
      <c r="F12" s="90"/>
      <c r="G12" s="85"/>
      <c r="H12" s="85">
        <v>4</v>
      </c>
      <c r="I12" s="149">
        <v>841.4</v>
      </c>
      <c r="J12" s="149">
        <v>774.3</v>
      </c>
      <c r="K12" s="149">
        <v>707.16</v>
      </c>
      <c r="L12" s="149">
        <v>654.13</v>
      </c>
      <c r="M12" s="149">
        <v>567.16</v>
      </c>
      <c r="O12" s="84"/>
      <c r="P12" s="2"/>
      <c r="Q12" s="2"/>
      <c r="R12" s="2"/>
    </row>
    <row r="13" spans="1:18" ht="9.75" customHeight="1">
      <c r="A13" s="120"/>
      <c r="B13" s="193" t="s">
        <v>21</v>
      </c>
      <c r="C13" s="194"/>
      <c r="D13" s="146">
        <f>SUM(D10:D12)</f>
        <v>0</v>
      </c>
      <c r="E13" s="141">
        <f>SUM(E10:E12)</f>
        <v>0</v>
      </c>
      <c r="F13" s="121"/>
      <c r="G13" s="85"/>
      <c r="H13" s="85">
        <v>5</v>
      </c>
      <c r="I13" s="149">
        <v>858.02</v>
      </c>
      <c r="J13" s="149">
        <v>788.31</v>
      </c>
      <c r="K13" s="149">
        <v>718.56</v>
      </c>
      <c r="L13" s="149">
        <v>665.56</v>
      </c>
      <c r="M13" s="149">
        <v>571.98</v>
      </c>
      <c r="O13" s="84"/>
      <c r="P13" s="2"/>
      <c r="Q13" s="2"/>
      <c r="R13" s="2"/>
    </row>
    <row r="14" spans="1:18" ht="8.25" customHeight="1" thickBot="1">
      <c r="A14" s="122"/>
      <c r="B14" s="215" t="str">
        <f>IF(B1=FALSE," ","Perjuicio Económico del 10%")</f>
        <v> </v>
      </c>
      <c r="C14" s="230"/>
      <c r="D14" s="230"/>
      <c r="E14" s="155">
        <f>E13*D1</f>
        <v>0</v>
      </c>
      <c r="F14" s="123"/>
      <c r="G14" s="85"/>
      <c r="H14" s="85">
        <v>6</v>
      </c>
      <c r="I14" s="149">
        <v>872.2</v>
      </c>
      <c r="J14" s="149">
        <v>800.13</v>
      </c>
      <c r="K14" s="149">
        <v>728.06</v>
      </c>
      <c r="L14" s="149">
        <v>675.15</v>
      </c>
      <c r="M14" s="149">
        <v>575.55</v>
      </c>
      <c r="O14" s="84"/>
      <c r="P14" s="2"/>
      <c r="Q14" s="2"/>
      <c r="R14" s="2"/>
    </row>
    <row r="15" spans="1:18" ht="12" customHeight="1" thickBot="1" thickTop="1">
      <c r="A15" s="120"/>
      <c r="B15" s="175" t="s">
        <v>17</v>
      </c>
      <c r="C15" s="176"/>
      <c r="D15" s="176"/>
      <c r="E15" s="142">
        <f>E13+E14</f>
        <v>0</v>
      </c>
      <c r="F15" s="124"/>
      <c r="G15" s="85"/>
      <c r="H15" s="85">
        <v>7</v>
      </c>
      <c r="I15" s="149">
        <v>890.95</v>
      </c>
      <c r="J15" s="149">
        <v>816.23</v>
      </c>
      <c r="K15" s="149">
        <v>741.49</v>
      </c>
      <c r="L15" s="149">
        <v>688.37</v>
      </c>
      <c r="M15" s="149">
        <v>582.42</v>
      </c>
      <c r="O15" s="84"/>
      <c r="P15" s="2"/>
      <c r="Q15" s="2"/>
      <c r="R15" s="2"/>
    </row>
    <row r="16" spans="1:18" ht="9.75" customHeight="1" thickTop="1">
      <c r="A16" s="117"/>
      <c r="B16" s="177"/>
      <c r="C16" s="225"/>
      <c r="D16" s="225"/>
      <c r="E16" s="226"/>
      <c r="F16" s="118"/>
      <c r="G16" s="85"/>
      <c r="H16" s="85">
        <v>8</v>
      </c>
      <c r="I16" s="149">
        <v>907.84</v>
      </c>
      <c r="J16" s="149">
        <v>830.69</v>
      </c>
      <c r="K16" s="149">
        <v>753.49</v>
      </c>
      <c r="L16" s="149">
        <v>700.22</v>
      </c>
      <c r="M16" s="149">
        <v>588.35</v>
      </c>
      <c r="O16" s="84"/>
      <c r="P16" s="2"/>
      <c r="Q16" s="2"/>
      <c r="R16" s="2"/>
    </row>
    <row r="17" spans="1:18" ht="9.75" customHeight="1">
      <c r="A17" s="116"/>
      <c r="B17" s="188" t="s">
        <v>16</v>
      </c>
      <c r="C17" s="231"/>
      <c r="D17" s="231"/>
      <c r="E17" s="232"/>
      <c r="F17" s="116"/>
      <c r="G17" s="85"/>
      <c r="H17" s="85">
        <v>9</v>
      </c>
      <c r="I17" s="149">
        <v>922.92</v>
      </c>
      <c r="J17" s="149">
        <v>843.51</v>
      </c>
      <c r="K17" s="149">
        <v>764.07</v>
      </c>
      <c r="L17" s="149">
        <v>710.71</v>
      </c>
      <c r="M17" s="149">
        <v>593.31</v>
      </c>
      <c r="O17" s="84"/>
      <c r="P17" s="2"/>
      <c r="Q17" s="2"/>
      <c r="R17" s="2"/>
    </row>
    <row r="18" spans="1:18" ht="9.75" customHeight="1">
      <c r="A18" s="117"/>
      <c r="B18" s="182"/>
      <c r="C18" s="234"/>
      <c r="D18" s="234"/>
      <c r="E18" s="235"/>
      <c r="F18" s="118"/>
      <c r="G18" s="85"/>
      <c r="H18" s="85">
        <v>10</v>
      </c>
      <c r="I18" s="149">
        <v>936.16</v>
      </c>
      <c r="J18" s="149">
        <v>854.69</v>
      </c>
      <c r="K18" s="149">
        <v>773.23</v>
      </c>
      <c r="L18" s="149">
        <v>719.85</v>
      </c>
      <c r="M18" s="149">
        <v>597.34</v>
      </c>
      <c r="O18" s="84"/>
      <c r="P18" s="2"/>
      <c r="Q18" s="2"/>
      <c r="R18" s="2"/>
    </row>
    <row r="19" spans="1:18" ht="9.75" customHeight="1">
      <c r="A19" s="64"/>
      <c r="B19" s="10" t="s">
        <v>3</v>
      </c>
      <c r="C19" s="11" t="s">
        <v>2</v>
      </c>
      <c r="D19" s="11" t="s">
        <v>1</v>
      </c>
      <c r="E19" s="12" t="s">
        <v>11</v>
      </c>
      <c r="F19" s="64"/>
      <c r="G19" s="85"/>
      <c r="H19" s="85">
        <v>15</v>
      </c>
      <c r="I19" s="149">
        <v>1100.24</v>
      </c>
      <c r="J19" s="149">
        <v>1007.08</v>
      </c>
      <c r="K19" s="149">
        <v>913.89</v>
      </c>
      <c r="L19" s="149">
        <v>847.54</v>
      </c>
      <c r="M19" s="149">
        <v>666.59</v>
      </c>
      <c r="O19" s="84"/>
      <c r="P19" s="2"/>
      <c r="Q19" s="2"/>
      <c r="R19" s="2"/>
    </row>
    <row r="20" spans="1:18" ht="9.75" customHeight="1">
      <c r="A20" s="117"/>
      <c r="B20" s="19"/>
      <c r="C20" s="151"/>
      <c r="D20" s="147">
        <v>0</v>
      </c>
      <c r="E20" s="143"/>
      <c r="F20" s="118"/>
      <c r="G20" s="86">
        <f>D20</f>
        <v>0</v>
      </c>
      <c r="H20" s="85">
        <v>20</v>
      </c>
      <c r="I20" s="149">
        <v>1250.94</v>
      </c>
      <c r="J20" s="149">
        <v>1147.03</v>
      </c>
      <c r="K20" s="149">
        <v>1043.12</v>
      </c>
      <c r="L20" s="149">
        <v>964.83</v>
      </c>
      <c r="M20" s="149">
        <v>729.84</v>
      </c>
      <c r="O20" s="84"/>
      <c r="P20" s="2"/>
      <c r="Q20" s="2"/>
      <c r="R20" s="2"/>
    </row>
    <row r="21" spans="1:18" ht="9.75" customHeight="1">
      <c r="A21" s="63"/>
      <c r="B21" s="22"/>
      <c r="C21" s="23"/>
      <c r="D21" s="145">
        <v>0</v>
      </c>
      <c r="E21" s="140"/>
      <c r="F21" s="90"/>
      <c r="G21" s="86">
        <f aca="true" t="shared" si="0" ref="G21:G36">ROUNDUP((100-G20)*D21/100+G20,0)</f>
        <v>0</v>
      </c>
      <c r="H21" s="85">
        <v>25</v>
      </c>
      <c r="I21" s="149">
        <v>1401.33</v>
      </c>
      <c r="J21" s="149">
        <v>1286.6</v>
      </c>
      <c r="K21" s="149">
        <v>1171.88</v>
      </c>
      <c r="L21" s="149">
        <v>1081.84</v>
      </c>
      <c r="M21" s="149">
        <v>794.44</v>
      </c>
      <c r="O21" s="84"/>
      <c r="P21" s="2"/>
      <c r="Q21" s="2"/>
      <c r="R21" s="2"/>
    </row>
    <row r="22" spans="1:18" ht="9.75" customHeight="1">
      <c r="A22" s="63"/>
      <c r="B22" s="22"/>
      <c r="C22" s="23"/>
      <c r="D22" s="145">
        <v>0</v>
      </c>
      <c r="E22" s="140"/>
      <c r="F22" s="90"/>
      <c r="G22" s="86">
        <f t="shared" si="0"/>
        <v>0</v>
      </c>
      <c r="H22" s="85">
        <v>30</v>
      </c>
      <c r="I22" s="149">
        <v>1542.13</v>
      </c>
      <c r="J22" s="149">
        <v>1417.29</v>
      </c>
      <c r="K22" s="149">
        <v>1292.46</v>
      </c>
      <c r="L22" s="149">
        <v>1191.39</v>
      </c>
      <c r="M22" s="149">
        <v>854.71</v>
      </c>
      <c r="O22" s="84"/>
      <c r="P22" s="2"/>
      <c r="Q22" s="2"/>
      <c r="R22" s="2"/>
    </row>
    <row r="23" spans="1:18" ht="9.75" customHeight="1">
      <c r="A23" s="63"/>
      <c r="B23" s="22"/>
      <c r="C23" s="23"/>
      <c r="D23" s="145">
        <v>0</v>
      </c>
      <c r="E23" s="140"/>
      <c r="F23" s="90"/>
      <c r="G23" s="86">
        <f t="shared" si="0"/>
        <v>0</v>
      </c>
      <c r="H23" s="85">
        <v>35</v>
      </c>
      <c r="I23" s="149">
        <v>1673.56</v>
      </c>
      <c r="J23" s="149">
        <v>1539.3</v>
      </c>
      <c r="K23" s="149">
        <v>1405.04</v>
      </c>
      <c r="L23" s="149">
        <v>1293.66</v>
      </c>
      <c r="M23" s="149">
        <v>910.78</v>
      </c>
      <c r="O23" s="84"/>
      <c r="P23" s="2"/>
      <c r="Q23" s="2"/>
      <c r="R23" s="2"/>
    </row>
    <row r="24" spans="1:18" ht="9.75" customHeight="1">
      <c r="A24" s="63"/>
      <c r="B24" s="22"/>
      <c r="C24" s="23"/>
      <c r="D24" s="145">
        <v>0</v>
      </c>
      <c r="E24" s="140"/>
      <c r="F24" s="90"/>
      <c r="G24" s="86">
        <f t="shared" si="0"/>
        <v>0</v>
      </c>
      <c r="H24" s="85">
        <v>40</v>
      </c>
      <c r="I24" s="149">
        <v>1795.88</v>
      </c>
      <c r="J24" s="149">
        <v>1652.87</v>
      </c>
      <c r="K24" s="149">
        <v>1509.86</v>
      </c>
      <c r="L24" s="149">
        <v>1388.84</v>
      </c>
      <c r="M24" s="149">
        <v>962.78</v>
      </c>
      <c r="O24" s="84"/>
      <c r="P24" s="2"/>
      <c r="Q24" s="2"/>
      <c r="R24" s="2"/>
    </row>
    <row r="25" spans="1:18" ht="9.75" customHeight="1">
      <c r="A25" s="63"/>
      <c r="B25" s="22"/>
      <c r="C25" s="23"/>
      <c r="D25" s="145">
        <v>0</v>
      </c>
      <c r="E25" s="140"/>
      <c r="F25" s="90"/>
      <c r="G25" s="86">
        <f t="shared" si="0"/>
        <v>0</v>
      </c>
      <c r="H25" s="85">
        <v>45</v>
      </c>
      <c r="I25" s="149">
        <v>1909.3</v>
      </c>
      <c r="J25" s="149">
        <v>1758.19</v>
      </c>
      <c r="K25" s="149">
        <v>1607.09</v>
      </c>
      <c r="L25" s="149">
        <v>1477.11</v>
      </c>
      <c r="M25" s="149">
        <v>1010.76</v>
      </c>
      <c r="O25" s="84"/>
      <c r="P25" s="2"/>
      <c r="Q25" s="2"/>
      <c r="R25" s="2"/>
    </row>
    <row r="26" spans="1:18" ht="9.75" customHeight="1">
      <c r="A26" s="63"/>
      <c r="B26" s="22"/>
      <c r="C26" s="23"/>
      <c r="D26" s="145">
        <v>0</v>
      </c>
      <c r="E26" s="140"/>
      <c r="F26" s="90"/>
      <c r="G26" s="86">
        <f t="shared" si="0"/>
        <v>0</v>
      </c>
      <c r="H26" s="85">
        <v>50</v>
      </c>
      <c r="I26" s="149">
        <v>2014.11</v>
      </c>
      <c r="J26" s="149">
        <v>1855.53</v>
      </c>
      <c r="K26" s="149">
        <v>1696.94</v>
      </c>
      <c r="L26" s="149">
        <v>1558.69</v>
      </c>
      <c r="M26" s="149">
        <v>1054.86</v>
      </c>
      <c r="O26" s="84"/>
      <c r="P26" s="2"/>
      <c r="Q26" s="2"/>
      <c r="R26" s="2"/>
    </row>
    <row r="27" spans="1:18" ht="9.75" customHeight="1">
      <c r="A27" s="63"/>
      <c r="B27" s="22"/>
      <c r="C27" s="23"/>
      <c r="D27" s="145">
        <v>0</v>
      </c>
      <c r="E27" s="140"/>
      <c r="F27" s="90"/>
      <c r="G27" s="86">
        <f t="shared" si="0"/>
        <v>0</v>
      </c>
      <c r="H27" s="85">
        <v>55</v>
      </c>
      <c r="I27" s="149">
        <v>2153.54</v>
      </c>
      <c r="J27" s="149">
        <v>1984.73</v>
      </c>
      <c r="K27" s="149">
        <v>1815.91</v>
      </c>
      <c r="L27" s="149">
        <v>1667.05</v>
      </c>
      <c r="M27" s="149">
        <v>1117.53</v>
      </c>
      <c r="O27" s="84"/>
      <c r="P27" s="2"/>
      <c r="Q27" s="2"/>
      <c r="R27" s="2"/>
    </row>
    <row r="28" spans="1:18" ht="9.75" customHeight="1">
      <c r="A28" s="63"/>
      <c r="B28" s="22"/>
      <c r="C28" s="23"/>
      <c r="D28" s="145">
        <v>0</v>
      </c>
      <c r="E28" s="140"/>
      <c r="F28" s="90"/>
      <c r="G28" s="86">
        <f t="shared" si="0"/>
        <v>0</v>
      </c>
      <c r="H28" s="85">
        <v>60</v>
      </c>
      <c r="I28" s="149">
        <v>2290.24</v>
      </c>
      <c r="J28" s="149">
        <v>2111.41</v>
      </c>
      <c r="K28" s="149">
        <v>1932.58</v>
      </c>
      <c r="L28" s="149">
        <v>1773.27</v>
      </c>
      <c r="M28" s="149">
        <v>1178.97</v>
      </c>
      <c r="O28" s="84"/>
      <c r="P28" s="2"/>
      <c r="Q28" s="2"/>
      <c r="R28" s="2"/>
    </row>
    <row r="29" spans="1:18" ht="9.75" customHeight="1">
      <c r="A29" s="64"/>
      <c r="B29" s="22"/>
      <c r="C29" s="23"/>
      <c r="D29" s="145">
        <v>0</v>
      </c>
      <c r="E29" s="140"/>
      <c r="F29" s="90"/>
      <c r="G29" s="86">
        <f t="shared" si="0"/>
        <v>0</v>
      </c>
      <c r="H29" s="85">
        <v>65</v>
      </c>
      <c r="I29" s="149">
        <v>2424.28</v>
      </c>
      <c r="J29" s="149">
        <v>2235.6</v>
      </c>
      <c r="K29" s="149">
        <v>2046.93</v>
      </c>
      <c r="L29" s="149">
        <v>1877.44</v>
      </c>
      <c r="M29" s="149">
        <v>1239.21</v>
      </c>
      <c r="O29" s="84"/>
      <c r="P29" s="2"/>
      <c r="Q29" s="2"/>
      <c r="R29" s="2"/>
    </row>
    <row r="30" spans="1:18" ht="9.75" customHeight="1">
      <c r="A30" s="63"/>
      <c r="B30" s="22"/>
      <c r="C30" s="23"/>
      <c r="D30" s="145">
        <v>0</v>
      </c>
      <c r="E30" s="140"/>
      <c r="F30" s="90"/>
      <c r="G30" s="86">
        <f t="shared" si="0"/>
        <v>0</v>
      </c>
      <c r="H30" s="85">
        <v>70</v>
      </c>
      <c r="I30" s="149">
        <v>2555.68</v>
      </c>
      <c r="J30" s="149">
        <v>2357.37</v>
      </c>
      <c r="K30" s="149">
        <v>2159.07</v>
      </c>
      <c r="L30" s="149">
        <v>1979.54</v>
      </c>
      <c r="M30" s="149">
        <v>1298.27</v>
      </c>
      <c r="O30" s="84"/>
      <c r="P30" s="2"/>
      <c r="Q30" s="2"/>
      <c r="R30" s="2"/>
    </row>
    <row r="31" spans="1:18" ht="9.75" customHeight="1">
      <c r="A31" s="63"/>
      <c r="B31" s="22"/>
      <c r="C31" s="23"/>
      <c r="D31" s="145">
        <v>0</v>
      </c>
      <c r="E31" s="140"/>
      <c r="F31" s="90"/>
      <c r="G31" s="86">
        <f t="shared" si="0"/>
        <v>0</v>
      </c>
      <c r="H31" s="85">
        <v>75</v>
      </c>
      <c r="I31" s="149">
        <v>2684.49</v>
      </c>
      <c r="J31" s="149">
        <v>2476.73</v>
      </c>
      <c r="K31" s="149">
        <v>2269</v>
      </c>
      <c r="L31" s="149">
        <v>2079.65</v>
      </c>
      <c r="M31" s="149">
        <v>1356.16</v>
      </c>
      <c r="O31" s="84"/>
      <c r="P31" s="2"/>
      <c r="Q31" s="2"/>
      <c r="R31" s="2"/>
    </row>
    <row r="32" spans="1:18" ht="9.75" customHeight="1">
      <c r="A32" s="63"/>
      <c r="B32" s="22"/>
      <c r="C32" s="23"/>
      <c r="D32" s="145">
        <v>0</v>
      </c>
      <c r="E32" s="140"/>
      <c r="F32" s="90"/>
      <c r="G32" s="86">
        <f t="shared" si="0"/>
        <v>0</v>
      </c>
      <c r="H32" s="85">
        <v>80</v>
      </c>
      <c r="I32" s="149">
        <v>2810.79</v>
      </c>
      <c r="J32" s="149">
        <v>2593.77</v>
      </c>
      <c r="K32" s="149">
        <v>2376.76</v>
      </c>
      <c r="L32" s="149">
        <v>2177.8</v>
      </c>
      <c r="M32" s="149">
        <v>1412.92</v>
      </c>
      <c r="O32" s="84"/>
      <c r="P32" s="2"/>
      <c r="Q32" s="2"/>
      <c r="R32" s="2"/>
    </row>
    <row r="33" spans="1:18" ht="9.75" customHeight="1">
      <c r="A33" s="63"/>
      <c r="B33" s="22"/>
      <c r="C33" s="23"/>
      <c r="D33" s="145">
        <v>0</v>
      </c>
      <c r="E33" s="140"/>
      <c r="F33" s="90"/>
      <c r="G33" s="86">
        <f t="shared" si="0"/>
        <v>0</v>
      </c>
      <c r="H33" s="85">
        <v>85</v>
      </c>
      <c r="I33" s="149">
        <v>2934.6</v>
      </c>
      <c r="J33" s="149">
        <v>2708.51</v>
      </c>
      <c r="K33" s="149">
        <v>2482.42</v>
      </c>
      <c r="L33" s="149">
        <v>2274.01</v>
      </c>
      <c r="M33" s="149">
        <v>1468.58</v>
      </c>
      <c r="O33" s="84"/>
      <c r="P33" s="2"/>
      <c r="Q33" s="2"/>
      <c r="R33" s="2"/>
    </row>
    <row r="34" spans="1:18" ht="9.75" customHeight="1">
      <c r="A34" s="63"/>
      <c r="B34" s="22"/>
      <c r="C34" s="23"/>
      <c r="D34" s="145">
        <v>0</v>
      </c>
      <c r="E34" s="140"/>
      <c r="F34" s="90"/>
      <c r="G34" s="86">
        <f t="shared" si="0"/>
        <v>0</v>
      </c>
      <c r="H34" s="85">
        <v>90</v>
      </c>
      <c r="I34" s="149">
        <v>3056</v>
      </c>
      <c r="J34" s="149">
        <v>2821</v>
      </c>
      <c r="K34" s="149">
        <v>2586</v>
      </c>
      <c r="L34" s="149">
        <v>2368.36</v>
      </c>
      <c r="M34" s="149">
        <v>1523.14</v>
      </c>
      <c r="O34" s="84"/>
      <c r="P34" s="2"/>
      <c r="Q34" s="2"/>
      <c r="R34" s="2"/>
    </row>
    <row r="35" spans="1:18" ht="9.75" customHeight="1">
      <c r="A35" s="63"/>
      <c r="B35" s="22"/>
      <c r="C35" s="23"/>
      <c r="D35" s="145">
        <v>0</v>
      </c>
      <c r="E35" s="140"/>
      <c r="F35" s="90"/>
      <c r="G35" s="86">
        <f t="shared" si="0"/>
        <v>0</v>
      </c>
      <c r="H35" s="85">
        <v>100</v>
      </c>
      <c r="I35" s="149">
        <v>3175.01</v>
      </c>
      <c r="J35" s="149">
        <v>2931.28</v>
      </c>
      <c r="K35" s="149">
        <v>2687.56</v>
      </c>
      <c r="L35" s="149">
        <v>2460.88</v>
      </c>
      <c r="M35" s="149">
        <v>1576.53</v>
      </c>
      <c r="O35" s="84"/>
      <c r="P35" s="2"/>
      <c r="Q35" s="2"/>
      <c r="R35" s="2"/>
    </row>
    <row r="36" spans="1:18" ht="9.75" customHeight="1">
      <c r="A36" s="63"/>
      <c r="B36" s="22"/>
      <c r="C36" s="23"/>
      <c r="D36" s="145">
        <v>0</v>
      </c>
      <c r="E36" s="140"/>
      <c r="F36" s="90"/>
      <c r="G36" s="86">
        <f t="shared" si="0"/>
        <v>0</v>
      </c>
      <c r="H36" s="85"/>
      <c r="I36" s="85"/>
      <c r="J36" s="85"/>
      <c r="K36" s="85"/>
      <c r="L36" s="85"/>
      <c r="M36" s="85"/>
      <c r="O36" s="84"/>
      <c r="P36" s="2"/>
      <c r="Q36" s="2"/>
      <c r="R36" s="2"/>
    </row>
    <row r="37" spans="1:18" ht="9.75" customHeight="1">
      <c r="A37" s="125"/>
      <c r="B37" s="175" t="s">
        <v>4</v>
      </c>
      <c r="C37" s="236"/>
      <c r="D37" s="148">
        <f>G36</f>
        <v>0</v>
      </c>
      <c r="E37" s="140">
        <f>IF(D37=0,0,G36*I41)</f>
        <v>0</v>
      </c>
      <c r="F37" s="126"/>
      <c r="G37" s="85"/>
      <c r="H37" s="85" t="s">
        <v>8</v>
      </c>
      <c r="I37" s="85">
        <v>1</v>
      </c>
      <c r="J37" s="85">
        <v>21</v>
      </c>
      <c r="K37" s="85">
        <v>41</v>
      </c>
      <c r="L37" s="85">
        <v>56</v>
      </c>
      <c r="M37" s="85">
        <v>66</v>
      </c>
      <c r="O37" s="84"/>
      <c r="P37" s="2"/>
      <c r="Q37" s="2"/>
      <c r="R37" s="2"/>
    </row>
    <row r="38" spans="1:18" ht="9.75" customHeight="1">
      <c r="A38" s="117"/>
      <c r="B38" s="177"/>
      <c r="C38" s="225"/>
      <c r="D38" s="225"/>
      <c r="E38" s="226"/>
      <c r="F38" s="118"/>
      <c r="G38" s="85"/>
      <c r="H38" s="85">
        <v>0</v>
      </c>
      <c r="I38" s="85" t="e">
        <f>VLOOKUP($D$37,$H$9:$M$35,2)</f>
        <v>#N/A</v>
      </c>
      <c r="J38" s="85" t="e">
        <f>VLOOKUP($D$37,$H$9:$M$35,3)</f>
        <v>#N/A</v>
      </c>
      <c r="K38" s="85" t="e">
        <f>VLOOKUP($D$37,$H$9:$M$35,4)</f>
        <v>#N/A</v>
      </c>
      <c r="L38" s="85" t="e">
        <f>VLOOKUP($D$37,$H$9:$M$35,5)</f>
        <v>#N/A</v>
      </c>
      <c r="M38" s="85" t="e">
        <f>VLOOKUP($D$37,$H$9:$M$35,6)</f>
        <v>#N/A</v>
      </c>
      <c r="O38" s="84"/>
      <c r="P38" s="2"/>
      <c r="Q38" s="2"/>
      <c r="R38" s="2"/>
    </row>
    <row r="39" spans="1:18" ht="9.75" customHeight="1">
      <c r="A39" s="125"/>
      <c r="B39" s="175" t="s">
        <v>0</v>
      </c>
      <c r="C39" s="236"/>
      <c r="D39" s="145">
        <v>0</v>
      </c>
      <c r="E39" s="150">
        <f>IF(D39=0,0,J41*D39)</f>
        <v>0</v>
      </c>
      <c r="F39" s="126"/>
      <c r="G39" s="85"/>
      <c r="H39" s="85">
        <v>0</v>
      </c>
      <c r="I39" s="85" t="e">
        <f>VLOOKUP($D$39,$H$9:$M$35,2)</f>
        <v>#N/A</v>
      </c>
      <c r="J39" s="85" t="e">
        <f>VLOOKUP($D$39,$H$9:$M$35,3)</f>
        <v>#N/A</v>
      </c>
      <c r="K39" s="85" t="e">
        <f>VLOOKUP($D$39,$H$9:$M$35,4)</f>
        <v>#N/A</v>
      </c>
      <c r="L39" s="85" t="e">
        <f>VLOOKUP($D$39,$H$9:$M$35,5)</f>
        <v>#N/A</v>
      </c>
      <c r="M39" s="85" t="e">
        <f>VLOOKUP($D$39,$H$9:$M$35,6)</f>
        <v>#N/A</v>
      </c>
      <c r="O39" s="84"/>
      <c r="P39" s="2"/>
      <c r="Q39" s="2"/>
      <c r="R39" s="2"/>
    </row>
    <row r="40" spans="1:18" ht="9.75" customHeight="1">
      <c r="A40" s="125"/>
      <c r="B40" s="173" t="s">
        <v>14</v>
      </c>
      <c r="C40" s="224"/>
      <c r="D40" s="224"/>
      <c r="E40" s="141">
        <f>E37+E39</f>
        <v>0</v>
      </c>
      <c r="F40" s="126"/>
      <c r="G40" s="85"/>
      <c r="H40" s="85"/>
      <c r="I40" s="85"/>
      <c r="J40" s="85"/>
      <c r="K40" s="85"/>
      <c r="L40" s="85"/>
      <c r="M40" s="85"/>
      <c r="O40" s="84"/>
      <c r="P40" s="2"/>
      <c r="Q40" s="2"/>
      <c r="R40" s="2"/>
    </row>
    <row r="41" spans="1:18" ht="8.25" customHeight="1" thickBot="1">
      <c r="A41" s="125"/>
      <c r="B41" s="8"/>
      <c r="C41" s="27" t="str">
        <f>IF(B1=FALSE," ","Perjuicio Económico 10%")</f>
        <v> </v>
      </c>
      <c r="D41" s="28" t="str">
        <f>IF(B$1=TRUE,0.1," 0")</f>
        <v> 0</v>
      </c>
      <c r="E41" s="140">
        <f>(E40*10/10)*D41</f>
        <v>0</v>
      </c>
      <c r="F41" s="126"/>
      <c r="G41" s="85"/>
      <c r="H41" s="85"/>
      <c r="I41" s="86" t="e">
        <f>HLOOKUP(D5,I37:M38,2)</f>
        <v>#N/A</v>
      </c>
      <c r="J41" s="86" t="e">
        <f>HLOOKUP(D5,I37:M39,3)</f>
        <v>#N/A</v>
      </c>
      <c r="K41" s="85"/>
      <c r="L41" s="85"/>
      <c r="M41" s="85"/>
      <c r="O41" s="84"/>
      <c r="P41" s="2"/>
      <c r="Q41" s="2"/>
      <c r="R41" s="2"/>
    </row>
    <row r="42" spans="1:18" ht="9.75" customHeight="1" thickBot="1" thickTop="1">
      <c r="A42" s="120"/>
      <c r="B42" s="175" t="s">
        <v>26</v>
      </c>
      <c r="C42" s="176"/>
      <c r="D42" s="176"/>
      <c r="E42" s="142">
        <f>SUM(E37,E39,E41)</f>
        <v>0</v>
      </c>
      <c r="F42" s="124"/>
      <c r="G42" s="85"/>
      <c r="H42" s="85"/>
      <c r="I42" s="85"/>
      <c r="J42" s="85"/>
      <c r="K42" s="85"/>
      <c r="L42" s="85"/>
      <c r="M42" s="85"/>
      <c r="O42" s="84"/>
      <c r="P42" s="2"/>
      <c r="Q42" s="2"/>
      <c r="R42" s="2"/>
    </row>
    <row r="43" spans="1:18" ht="6.75" customHeight="1" thickBot="1" thickTop="1">
      <c r="A43" s="117"/>
      <c r="B43" s="177"/>
      <c r="C43" s="225"/>
      <c r="D43" s="225"/>
      <c r="E43" s="226"/>
      <c r="F43" s="118"/>
      <c r="G43" s="85"/>
      <c r="H43" s="85"/>
      <c r="I43" s="85"/>
      <c r="J43" s="85"/>
      <c r="K43" s="85"/>
      <c r="L43" s="85"/>
      <c r="M43" s="85"/>
      <c r="O43" s="84"/>
      <c r="P43" s="2"/>
      <c r="Q43" s="2"/>
      <c r="R43" s="2"/>
    </row>
    <row r="44" spans="1:18" ht="13.5" customHeight="1" thickBot="1" thickTop="1">
      <c r="A44" s="127"/>
      <c r="B44" s="180" t="s">
        <v>19</v>
      </c>
      <c r="C44" s="227"/>
      <c r="D44" s="227"/>
      <c r="E44" s="144">
        <f>+E15+E42</f>
        <v>0</v>
      </c>
      <c r="F44" s="128"/>
      <c r="G44" s="85"/>
      <c r="H44" s="85"/>
      <c r="I44" s="85"/>
      <c r="J44" s="85"/>
      <c r="K44" s="85"/>
      <c r="L44" s="85"/>
      <c r="M44" s="85"/>
      <c r="O44" s="84"/>
      <c r="P44" s="2"/>
      <c r="Q44" s="2"/>
      <c r="R44" s="2"/>
    </row>
    <row r="45" spans="1:18" ht="9.75" customHeight="1">
      <c r="A45" s="129"/>
      <c r="B45" s="130"/>
      <c r="C45" s="131"/>
      <c r="D45" s="131"/>
      <c r="E45" s="131"/>
      <c r="F45" s="132"/>
      <c r="G45" s="85"/>
      <c r="H45" s="139"/>
      <c r="I45" s="139"/>
      <c r="J45" s="139"/>
      <c r="K45" s="139"/>
      <c r="L45" s="139"/>
      <c r="M45" s="139"/>
      <c r="O45" s="84"/>
      <c r="P45" s="2"/>
      <c r="Q45" s="2"/>
      <c r="R45" s="2"/>
    </row>
    <row r="46" spans="1:18" ht="9.75" customHeight="1">
      <c r="A46" s="129"/>
      <c r="B46" s="237"/>
      <c r="C46" s="237"/>
      <c r="D46" s="237"/>
      <c r="E46" s="237"/>
      <c r="F46" s="132"/>
      <c r="G46" s="84"/>
      <c r="O46" s="84"/>
      <c r="P46" s="2"/>
      <c r="Q46" s="2"/>
      <c r="R46" s="2"/>
    </row>
    <row r="47" spans="1:18" ht="9.75" customHeight="1">
      <c r="A47" s="106"/>
      <c r="B47" s="133"/>
      <c r="C47" s="106"/>
      <c r="D47" s="106"/>
      <c r="E47" s="106"/>
      <c r="F47" s="106"/>
      <c r="G47" s="84"/>
      <c r="O47" s="84"/>
      <c r="P47" s="2"/>
      <c r="Q47" s="2"/>
      <c r="R47" s="2"/>
    </row>
    <row r="48" spans="1:18" ht="9.75" customHeight="1">
      <c r="A48" s="133"/>
      <c r="B48" s="233" t="s">
        <v>20</v>
      </c>
      <c r="C48" s="233"/>
      <c r="D48" s="233"/>
      <c r="E48" s="233"/>
      <c r="F48" s="133"/>
      <c r="G48" s="84"/>
      <c r="O48" s="84"/>
      <c r="P48" s="2"/>
      <c r="Q48" s="2"/>
      <c r="R48" s="2"/>
    </row>
    <row r="49" spans="1:18" ht="9.75" customHeight="1">
      <c r="A49" s="133"/>
      <c r="B49" s="233"/>
      <c r="C49" s="233"/>
      <c r="D49" s="233"/>
      <c r="E49" s="233"/>
      <c r="F49" s="133"/>
      <c r="G49" s="84"/>
      <c r="O49" s="84"/>
      <c r="P49" s="2"/>
      <c r="Q49" s="2"/>
      <c r="R49" s="2"/>
    </row>
    <row r="50" spans="1:18" ht="9.75" customHeight="1">
      <c r="A50" s="133"/>
      <c r="B50" s="233"/>
      <c r="C50" s="233"/>
      <c r="D50" s="233"/>
      <c r="E50" s="233"/>
      <c r="F50" s="133"/>
      <c r="G50" s="84"/>
      <c r="H50" s="84"/>
      <c r="I50" s="84"/>
      <c r="J50" s="84"/>
      <c r="K50" s="84"/>
      <c r="L50" s="84"/>
      <c r="M50" s="84"/>
      <c r="N50" s="84"/>
      <c r="O50" s="84"/>
      <c r="P50" s="2"/>
      <c r="Q50" s="2"/>
      <c r="R50" s="2"/>
    </row>
    <row r="51" spans="1:18" ht="9.75" customHeight="1">
      <c r="A51" s="133"/>
      <c r="B51" s="233"/>
      <c r="C51" s="233"/>
      <c r="D51" s="233"/>
      <c r="E51" s="233"/>
      <c r="F51" s="133"/>
      <c r="G51" s="84"/>
      <c r="H51" s="84"/>
      <c r="I51" s="84"/>
      <c r="J51" s="84"/>
      <c r="K51" s="84"/>
      <c r="L51" s="84"/>
      <c r="M51" s="84"/>
      <c r="N51" s="84"/>
      <c r="O51" s="84"/>
      <c r="P51" s="2"/>
      <c r="Q51" s="2"/>
      <c r="R51" s="2"/>
    </row>
    <row r="52" spans="1:18" ht="9.75" customHeight="1">
      <c r="A52" s="106"/>
      <c r="B52" s="233"/>
      <c r="C52" s="233"/>
      <c r="D52" s="233"/>
      <c r="E52" s="233"/>
      <c r="F52" s="106"/>
      <c r="G52" s="84"/>
      <c r="H52" s="84"/>
      <c r="I52" s="84"/>
      <c r="J52" s="84"/>
      <c r="K52" s="84"/>
      <c r="L52" s="84"/>
      <c r="M52" s="84"/>
      <c r="N52" s="84"/>
      <c r="O52" s="84"/>
      <c r="P52" s="2"/>
      <c r="Q52" s="2"/>
      <c r="R52" s="2"/>
    </row>
    <row r="53" spans="1:18" ht="9.75" customHeight="1">
      <c r="A53" s="106"/>
      <c r="B53" s="233"/>
      <c r="C53" s="233"/>
      <c r="D53" s="233"/>
      <c r="E53" s="233"/>
      <c r="F53" s="106"/>
      <c r="G53" s="84"/>
      <c r="H53" s="84"/>
      <c r="I53" s="84"/>
      <c r="J53" s="84"/>
      <c r="K53" s="84"/>
      <c r="L53" s="84"/>
      <c r="M53" s="84"/>
      <c r="N53" s="84"/>
      <c r="O53" s="84"/>
      <c r="P53" s="2"/>
      <c r="Q53" s="2"/>
      <c r="R53" s="2"/>
    </row>
    <row r="54" spans="1:18" ht="9.75" customHeight="1">
      <c r="A54" s="134"/>
      <c r="B54" s="233"/>
      <c r="C54" s="233"/>
      <c r="D54" s="233"/>
      <c r="E54" s="233"/>
      <c r="F54" s="106"/>
      <c r="G54" s="135"/>
      <c r="H54" s="84"/>
      <c r="I54" s="84"/>
      <c r="J54" s="84"/>
      <c r="K54" s="84"/>
      <c r="L54" s="84"/>
      <c r="M54" s="84"/>
      <c r="N54" s="84"/>
      <c r="O54" s="84"/>
      <c r="P54" s="2"/>
      <c r="Q54" s="2"/>
      <c r="R54" s="2"/>
    </row>
    <row r="55" spans="1:18" ht="9.75" customHeight="1">
      <c r="A55" s="134"/>
      <c r="B55" s="233"/>
      <c r="C55" s="233"/>
      <c r="D55" s="233"/>
      <c r="E55" s="233"/>
      <c r="F55" s="106"/>
      <c r="G55" s="135"/>
      <c r="H55" s="84"/>
      <c r="I55" s="84"/>
      <c r="J55" s="84"/>
      <c r="K55" s="84"/>
      <c r="L55" s="84"/>
      <c r="M55" s="84"/>
      <c r="N55" s="84"/>
      <c r="O55" s="84"/>
      <c r="P55" s="2"/>
      <c r="Q55" s="2"/>
      <c r="R55" s="2"/>
    </row>
    <row r="56" spans="1:18" ht="9.75" customHeight="1">
      <c r="A56" s="134"/>
      <c r="B56" s="233"/>
      <c r="C56" s="233"/>
      <c r="D56" s="233"/>
      <c r="E56" s="233"/>
      <c r="F56" s="106"/>
      <c r="G56" s="135"/>
      <c r="H56" s="84"/>
      <c r="I56" s="84"/>
      <c r="J56" s="84"/>
      <c r="K56" s="84"/>
      <c r="L56" s="84"/>
      <c r="M56" s="84"/>
      <c r="N56" s="84"/>
      <c r="O56" s="84"/>
      <c r="P56" s="2"/>
      <c r="Q56" s="2"/>
      <c r="R56" s="2"/>
    </row>
    <row r="57" spans="1:18" ht="9.75" customHeight="1">
      <c r="A57" s="136"/>
      <c r="B57" s="233"/>
      <c r="C57" s="233"/>
      <c r="D57" s="233"/>
      <c r="E57" s="233"/>
      <c r="F57" s="137"/>
      <c r="G57" s="137"/>
      <c r="H57" s="84"/>
      <c r="I57" s="84"/>
      <c r="J57" s="84"/>
      <c r="K57" s="84"/>
      <c r="L57" s="84"/>
      <c r="M57" s="84"/>
      <c r="N57" s="84"/>
      <c r="O57" s="84"/>
      <c r="P57" s="2"/>
      <c r="Q57" s="2"/>
      <c r="R57" s="2"/>
    </row>
    <row r="58" spans="1:18" ht="9.75" customHeight="1">
      <c r="A58" s="136"/>
      <c r="B58" s="233"/>
      <c r="C58" s="233"/>
      <c r="D58" s="233"/>
      <c r="E58" s="233"/>
      <c r="H58" s="84"/>
      <c r="I58" s="84"/>
      <c r="J58" s="84"/>
      <c r="K58" s="84"/>
      <c r="L58" s="84"/>
      <c r="M58" s="84"/>
      <c r="N58" s="84"/>
      <c r="O58" s="84"/>
      <c r="P58" s="2"/>
      <c r="Q58" s="2"/>
      <c r="R58" s="2"/>
    </row>
    <row r="59" spans="1:18" ht="9.75" customHeight="1">
      <c r="A59" s="136"/>
      <c r="H59" s="84"/>
      <c r="I59" s="84"/>
      <c r="J59" s="84"/>
      <c r="K59" s="84"/>
      <c r="L59" s="84"/>
      <c r="M59" s="84"/>
      <c r="N59" s="84"/>
      <c r="O59" s="84"/>
      <c r="P59" s="2"/>
      <c r="Q59" s="2"/>
      <c r="R59" s="2"/>
    </row>
    <row r="60" spans="1:18" ht="9.75" customHeight="1">
      <c r="A60" s="136"/>
      <c r="H60" s="84"/>
      <c r="I60" s="84"/>
      <c r="J60" s="84"/>
      <c r="K60" s="84"/>
      <c r="L60" s="84"/>
      <c r="M60" s="84"/>
      <c r="N60" s="84"/>
      <c r="O60" s="84"/>
      <c r="P60" s="2"/>
      <c r="Q60" s="2"/>
      <c r="R60" s="2"/>
    </row>
    <row r="61" spans="1:18" ht="9.75" customHeight="1">
      <c r="A61" s="136"/>
      <c r="H61" s="84"/>
      <c r="I61" s="84"/>
      <c r="J61" s="84"/>
      <c r="K61" s="84"/>
      <c r="L61" s="84"/>
      <c r="M61" s="84"/>
      <c r="N61" s="84"/>
      <c r="O61" s="84"/>
      <c r="P61" s="2"/>
      <c r="Q61" s="2"/>
      <c r="R61" s="2"/>
    </row>
    <row r="62" spans="1:18" ht="9.75" customHeight="1">
      <c r="A62" s="2"/>
      <c r="H62" s="84"/>
      <c r="I62" s="84"/>
      <c r="J62" s="84"/>
      <c r="K62" s="84"/>
      <c r="L62" s="84"/>
      <c r="M62" s="84"/>
      <c r="N62" s="84"/>
      <c r="O62" s="84"/>
      <c r="P62" s="2"/>
      <c r="Q62" s="2"/>
      <c r="R62" s="2"/>
    </row>
    <row r="63" spans="8:15" ht="9.75" customHeight="1">
      <c r="H63" s="84"/>
      <c r="I63" s="138"/>
      <c r="J63" s="138"/>
      <c r="K63" s="138"/>
      <c r="L63" s="138"/>
      <c r="M63" s="138"/>
      <c r="N63" s="138"/>
      <c r="O63" s="138"/>
    </row>
    <row r="64" spans="8:15" ht="12.75">
      <c r="H64" s="84"/>
      <c r="I64" s="138"/>
      <c r="J64" s="138"/>
      <c r="K64" s="138"/>
      <c r="L64" s="138"/>
      <c r="M64" s="138"/>
      <c r="N64" s="138"/>
      <c r="O64" s="138"/>
    </row>
    <row r="65" spans="8:15" ht="12.75">
      <c r="H65" s="84"/>
      <c r="I65" s="138"/>
      <c r="J65" s="138"/>
      <c r="K65" s="138"/>
      <c r="L65" s="138"/>
      <c r="M65" s="138"/>
      <c r="N65" s="138"/>
      <c r="O65" s="138"/>
    </row>
    <row r="66" spans="8:15" ht="12.75">
      <c r="H66" s="84"/>
      <c r="I66" s="138"/>
      <c r="J66" s="138"/>
      <c r="K66" s="138"/>
      <c r="L66" s="138"/>
      <c r="M66" s="138"/>
      <c r="N66" s="138"/>
      <c r="O66" s="138"/>
    </row>
    <row r="67" ht="12.75">
      <c r="H67" s="84"/>
    </row>
    <row r="68" ht="12.75">
      <c r="H68" s="84"/>
    </row>
    <row r="69" ht="12.75">
      <c r="H69" s="84"/>
    </row>
    <row r="70" ht="12.75">
      <c r="H70" s="84"/>
    </row>
    <row r="71" ht="12.75">
      <c r="H71" s="84"/>
    </row>
    <row r="72" ht="12.75">
      <c r="H72" s="84"/>
    </row>
    <row r="73" ht="12.75">
      <c r="H73" s="84"/>
    </row>
    <row r="74" ht="12.75">
      <c r="H74" s="84"/>
    </row>
    <row r="75" ht="12.75">
      <c r="H75" s="84"/>
    </row>
    <row r="76" ht="12.75">
      <c r="H76" s="84"/>
    </row>
    <row r="77" ht="12.75">
      <c r="H77" s="84"/>
    </row>
    <row r="78" ht="12.75">
      <c r="H78" s="84"/>
    </row>
    <row r="79" ht="12.75">
      <c r="H79" s="84"/>
    </row>
    <row r="80" ht="12.75">
      <c r="H80" s="84"/>
    </row>
    <row r="81" ht="12.75">
      <c r="H81" s="84"/>
    </row>
    <row r="82" ht="12.75">
      <c r="H82" s="84"/>
    </row>
    <row r="83" ht="12.75">
      <c r="H83" s="84"/>
    </row>
    <row r="84" ht="12.75">
      <c r="H84" s="84"/>
    </row>
    <row r="85" ht="12.75">
      <c r="H85" s="84"/>
    </row>
    <row r="86" ht="12.75">
      <c r="H86" s="84"/>
    </row>
    <row r="87" ht="12.75">
      <c r="H87" s="84"/>
    </row>
    <row r="88" ht="12.75">
      <c r="H88" s="84"/>
    </row>
    <row r="89" ht="12.75">
      <c r="H89" s="84"/>
    </row>
    <row r="90" ht="12.75">
      <c r="H90" s="84"/>
    </row>
    <row r="91" ht="12.75">
      <c r="H91" s="84"/>
    </row>
    <row r="92" ht="12.75">
      <c r="H92" s="84"/>
    </row>
    <row r="93" ht="12.75">
      <c r="H93" s="84"/>
    </row>
  </sheetData>
  <sheetProtection password="8009" sheet="1"/>
  <mergeCells count="26">
    <mergeCell ref="B1:C1"/>
    <mergeCell ref="D1:E1"/>
    <mergeCell ref="B2:E2"/>
    <mergeCell ref="B3:E3"/>
    <mergeCell ref="B10:C10"/>
    <mergeCell ref="B11:C11"/>
    <mergeCell ref="B12:C12"/>
    <mergeCell ref="B13:C13"/>
    <mergeCell ref="B6:D6"/>
    <mergeCell ref="B7:E7"/>
    <mergeCell ref="B8:E8"/>
    <mergeCell ref="B9:C9"/>
    <mergeCell ref="B18:E18"/>
    <mergeCell ref="B37:C37"/>
    <mergeCell ref="B38:E38"/>
    <mergeCell ref="B39:C39"/>
    <mergeCell ref="B14:D14"/>
    <mergeCell ref="B15:D15"/>
    <mergeCell ref="B16:E16"/>
    <mergeCell ref="B17:E17"/>
    <mergeCell ref="B46:E46"/>
    <mergeCell ref="B48:E58"/>
    <mergeCell ref="B40:D40"/>
    <mergeCell ref="B42:D42"/>
    <mergeCell ref="B43:E43"/>
    <mergeCell ref="B44:D44"/>
  </mergeCells>
  <dataValidations count="12">
    <dataValidation allowBlank="1" showInputMessage="1" showErrorMessage="1" promptTitle="Formato Fecha del Accidente" prompt="Rectificar la fecha con mismo formato" errorTitle="Verificar formato fecha e inicio" error="De 08/11/1995 al 31/12/2005" sqref="E5"/>
    <dataValidation allowBlank="1" showInputMessage="1" showErrorMessage="1" promptTitle="Se entiende por &quot;Día Impeditivo&quot;" prompt="Aquel en que la víctima está incapacitada para desarrollar su ocupación o actividad habitual." sqref="B11:C11"/>
    <dataValidation type="whole" allowBlank="1" showInputMessage="1" showErrorMessage="1" promptTitle="MUY IMPORTANTE: Ordenamiento" prompt="Para una ponderación correcta, los puntos de secuela, deben ordenarse de mayor a menor, introduciendo primero los puntos de la secuela mayor." sqref="D20">
      <formula1>0</formula1>
      <formula2>999999</formula2>
    </dataValidation>
    <dataValidation allowBlank="1" showInputMessage="1" showErrorMessage="1" promptTitle="Introducción del Código Secuela" prompt="Introducir si se desa Código de Secuela" sqref="B20"/>
    <dataValidation allowBlank="1" showInputMessage="1" showErrorMessage="1" promptTitle="Introducir Descripción Secuela" prompt="Si desea descripción de la Secuela" sqref="C20"/>
    <dataValidation allowBlank="1" showInputMessage="1" showErrorMessage="1" promptTitle="Formato de la Fecha del Alta." prompt="Rectificar la fecha con mismo formato" errorTitle="Verificar formato fecha e inicio" error="De 08/11/1995 al 31/12/2005" sqref="B5"/>
    <dataValidation allowBlank="1" showInputMessage="1" showErrorMessage="1" promptTitle="Introducción Nombre Perjudicado" prompt="Introducir si se desa Nombre Perjudicado" sqref="C5"/>
    <dataValidation type="whole" allowBlank="1" showInputMessage="1" showErrorMessage="1" promptTitle="Introducción Edad Perjudicado" prompt="Introducir la edad del Perjudicado" errorTitle="Sólo número entero" sqref="D5">
      <formula1>0</formula1>
      <formula2>150</formula2>
    </dataValidation>
    <dataValidation type="whole" allowBlank="1" showInputMessage="1" showErrorMessage="1" promptTitle="Introducir días Hospitalización" prompt="Los días de Estancia Hospitalaria" sqref="D10">
      <formula1>0</formula1>
      <formula2>9999999</formula2>
    </dataValidation>
    <dataValidation type="whole" allowBlank="1" showInputMessage="1" showErrorMessage="1" promptTitle="Introducir los días Impeditivos." prompt="Definición: Pulsar sobre Días Impeditivos " sqref="D11">
      <formula1>0</formula1>
      <formula2>9999999</formula2>
    </dataValidation>
    <dataValidation type="whole" allowBlank="1" showInputMessage="1" showErrorMessage="1" promptTitle="Introducir días No Impeditivos ." prompt="Días de Baja no impeditivos" sqref="D12">
      <formula1>0</formula1>
      <formula2>9999999</formula2>
    </dataValidation>
    <dataValidation type="whole" allowBlank="1" showInputMessage="1" showErrorMessage="1" promptTitle="Introducir Perjuicio estético" prompt="Introducir Puntos Perjuicio estético" sqref="D39">
      <formula1>0</formula1>
      <formula2>9999999</formula2>
    </dataValidation>
  </dataValidations>
  <printOptions/>
  <pageMargins left="0.75" right="0.75" top="1" bottom="1" header="0" footer="0"/>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R93"/>
  <sheetViews>
    <sheetView showZeros="0" zoomScale="130" zoomScaleNormal="130" zoomScalePageLayoutView="0" workbookViewId="0" topLeftCell="A3">
      <selection activeCell="B7" sqref="B7:E7"/>
    </sheetView>
  </sheetViews>
  <sheetFormatPr defaultColWidth="11.421875" defaultRowHeight="12.75"/>
  <cols>
    <col min="1" max="1" width="11.421875" style="107" customWidth="1"/>
    <col min="2" max="2" width="13.28125" style="107" customWidth="1"/>
    <col min="3" max="3" width="50.28125" style="107" customWidth="1"/>
    <col min="4" max="4" width="7.421875" style="107" customWidth="1"/>
    <col min="5" max="5" width="14.421875" style="107" customWidth="1"/>
    <col min="6" max="16384" width="11.421875" style="107" customWidth="1"/>
  </cols>
  <sheetData>
    <row r="1" spans="1:18" ht="13.5" thickBot="1">
      <c r="A1" s="105"/>
      <c r="B1" s="203" t="b">
        <f>IF(D5&gt;15,"Perjuicio económico"," ")=IF(D5&lt;65,"Perjuicio económico"," ")</f>
        <v>0</v>
      </c>
      <c r="C1" s="218"/>
      <c r="D1" s="205" t="str">
        <f>IF(B$1=TRUE,0.1," 0")</f>
        <v> 0</v>
      </c>
      <c r="E1" s="219"/>
      <c r="F1" s="106"/>
      <c r="G1" s="84"/>
      <c r="H1" s="100"/>
      <c r="I1" s="100"/>
      <c r="J1" s="100"/>
      <c r="K1" s="100"/>
      <c r="L1" s="100"/>
      <c r="M1" s="100"/>
      <c r="N1" s="84"/>
      <c r="O1" s="84"/>
      <c r="P1" s="2"/>
      <c r="Q1" s="2"/>
      <c r="R1" s="2"/>
    </row>
    <row r="2" spans="1:18" ht="12.75">
      <c r="A2" s="108"/>
      <c r="B2" s="207" t="s">
        <v>25</v>
      </c>
      <c r="C2" s="220"/>
      <c r="D2" s="220"/>
      <c r="E2" s="221"/>
      <c r="F2" s="109"/>
      <c r="G2" s="84"/>
      <c r="H2" s="100"/>
      <c r="I2" s="100"/>
      <c r="J2" s="100"/>
      <c r="K2" s="100"/>
      <c r="L2" s="100"/>
      <c r="M2" s="100"/>
      <c r="N2" s="84"/>
      <c r="O2" s="84"/>
      <c r="P2" s="2"/>
      <c r="Q2" s="2"/>
      <c r="R2" s="2"/>
    </row>
    <row r="3" spans="1:18" ht="9.75" customHeight="1">
      <c r="A3" s="63"/>
      <c r="B3" s="177"/>
      <c r="C3" s="210"/>
      <c r="D3" s="210"/>
      <c r="E3" s="211"/>
      <c r="F3" s="90"/>
      <c r="G3" s="84"/>
      <c r="H3" s="100"/>
      <c r="I3" s="100"/>
      <c r="J3" s="100"/>
      <c r="K3" s="100"/>
      <c r="L3" s="100"/>
      <c r="M3" s="100"/>
      <c r="N3" s="84"/>
      <c r="O3" s="84"/>
      <c r="P3" s="2"/>
      <c r="Q3" s="2"/>
      <c r="R3" s="2"/>
    </row>
    <row r="4" spans="1:18" ht="9.75" customHeight="1">
      <c r="A4" s="64"/>
      <c r="B4" s="10" t="s">
        <v>6</v>
      </c>
      <c r="C4" s="11" t="s">
        <v>7</v>
      </c>
      <c r="D4" s="11" t="s">
        <v>8</v>
      </c>
      <c r="E4" s="12" t="s">
        <v>5</v>
      </c>
      <c r="F4" s="64"/>
      <c r="G4" s="110"/>
      <c r="H4" s="100"/>
      <c r="I4" s="100"/>
      <c r="J4" s="100"/>
      <c r="K4" s="100"/>
      <c r="L4" s="100"/>
      <c r="M4" s="100"/>
      <c r="N4" s="84"/>
      <c r="O4" s="84"/>
      <c r="P4" s="2"/>
      <c r="Q4" s="2"/>
      <c r="R4" s="2"/>
    </row>
    <row r="5" spans="1:18" ht="9.75" customHeight="1">
      <c r="A5" s="111"/>
      <c r="B5" s="59">
        <v>40179</v>
      </c>
      <c r="C5" s="23"/>
      <c r="D5" s="145">
        <v>0</v>
      </c>
      <c r="E5" s="60">
        <v>40179</v>
      </c>
      <c r="F5" s="112"/>
      <c r="G5" s="113"/>
      <c r="H5" s="100"/>
      <c r="I5" s="100"/>
      <c r="J5" s="100"/>
      <c r="K5" s="100"/>
      <c r="L5" s="100"/>
      <c r="M5" s="100"/>
      <c r="N5" s="84"/>
      <c r="O5" s="84"/>
      <c r="P5" s="2"/>
      <c r="Q5" s="2"/>
      <c r="R5" s="2"/>
    </row>
    <row r="6" spans="1:18" ht="9.75" customHeight="1">
      <c r="A6" s="66"/>
      <c r="B6" s="193" t="s">
        <v>13</v>
      </c>
      <c r="C6" s="194"/>
      <c r="D6" s="194"/>
      <c r="E6" s="114" t="str">
        <f>IF(B5-E5+1&lt;1.1," ",B5-E5+1)</f>
        <v> </v>
      </c>
      <c r="F6" s="84"/>
      <c r="G6" s="103"/>
      <c r="H6" s="103"/>
      <c r="I6" s="85"/>
      <c r="J6" s="85"/>
      <c r="K6" s="85"/>
      <c r="L6" s="85"/>
      <c r="M6" s="85"/>
      <c r="N6" s="84"/>
      <c r="O6" s="84"/>
      <c r="P6" s="2"/>
      <c r="Q6" s="2"/>
      <c r="R6" s="2"/>
    </row>
    <row r="7" spans="1:18" ht="9.75" customHeight="1">
      <c r="A7" s="116"/>
      <c r="B7" s="212" t="s">
        <v>9</v>
      </c>
      <c r="C7" s="222"/>
      <c r="D7" s="222"/>
      <c r="E7" s="223"/>
      <c r="F7" s="116"/>
      <c r="G7" s="102"/>
      <c r="H7" s="85" t="s">
        <v>1</v>
      </c>
      <c r="I7" s="85"/>
      <c r="J7" s="85"/>
      <c r="K7" s="85"/>
      <c r="L7" s="85"/>
      <c r="M7" s="85"/>
      <c r="N7" s="84"/>
      <c r="O7" s="84"/>
      <c r="P7" s="2"/>
      <c r="Q7" s="2"/>
      <c r="R7" s="2"/>
    </row>
    <row r="8" spans="1:18" ht="9.75" customHeight="1">
      <c r="A8" s="117"/>
      <c r="B8" s="191"/>
      <c r="C8" s="228"/>
      <c r="D8" s="228"/>
      <c r="E8" s="229"/>
      <c r="F8" s="118"/>
      <c r="G8" s="102"/>
      <c r="H8" s="85"/>
      <c r="I8" s="85"/>
      <c r="J8" s="85"/>
      <c r="K8" s="85"/>
      <c r="L8" s="85"/>
      <c r="M8" s="85"/>
      <c r="N8" s="84"/>
      <c r="O8" s="84"/>
      <c r="P8" s="2"/>
      <c r="Q8" s="2"/>
      <c r="R8" s="2"/>
    </row>
    <row r="9" spans="1:18" ht="9.75" customHeight="1">
      <c r="A9" s="119"/>
      <c r="B9" s="201" t="s">
        <v>15</v>
      </c>
      <c r="C9" s="202"/>
      <c r="D9" s="11" t="s">
        <v>10</v>
      </c>
      <c r="E9" s="12" t="s">
        <v>11</v>
      </c>
      <c r="F9" s="64"/>
      <c r="G9" s="85"/>
      <c r="H9" s="85">
        <v>1</v>
      </c>
      <c r="I9" s="149">
        <v>783.04</v>
      </c>
      <c r="J9" s="149">
        <v>724.94</v>
      </c>
      <c r="K9" s="149">
        <v>666.82</v>
      </c>
      <c r="L9" s="149">
        <v>613.87</v>
      </c>
      <c r="M9" s="149">
        <v>549.44</v>
      </c>
      <c r="O9" s="84"/>
      <c r="P9" s="2"/>
      <c r="Q9" s="2"/>
      <c r="R9" s="2"/>
    </row>
    <row r="10" spans="1:18" ht="9.75" customHeight="1">
      <c r="A10" s="63"/>
      <c r="B10" s="191" t="s">
        <v>23</v>
      </c>
      <c r="C10" s="192"/>
      <c r="D10" s="145">
        <v>0</v>
      </c>
      <c r="E10" s="140">
        <f>+D10*66</f>
        <v>0</v>
      </c>
      <c r="F10" s="90"/>
      <c r="G10" s="85"/>
      <c r="H10" s="85">
        <v>2</v>
      </c>
      <c r="I10" s="149">
        <v>807.21</v>
      </c>
      <c r="J10" s="149">
        <v>745.65</v>
      </c>
      <c r="K10" s="149">
        <v>684.07</v>
      </c>
      <c r="L10" s="149">
        <v>630.85</v>
      </c>
      <c r="M10" s="149">
        <v>588.14</v>
      </c>
      <c r="O10" s="84"/>
      <c r="P10" s="2"/>
      <c r="Q10" s="2"/>
      <c r="R10" s="2"/>
    </row>
    <row r="11" spans="1:18" ht="9.75" customHeight="1">
      <c r="A11" s="63"/>
      <c r="B11" s="191" t="s">
        <v>22</v>
      </c>
      <c r="C11" s="192"/>
      <c r="D11" s="145">
        <v>0</v>
      </c>
      <c r="E11" s="140">
        <f>+D11*53.66</f>
        <v>0</v>
      </c>
      <c r="F11" s="90"/>
      <c r="G11" s="85"/>
      <c r="H11" s="85">
        <v>3</v>
      </c>
      <c r="I11" s="149">
        <v>828.9</v>
      </c>
      <c r="J11" s="149">
        <v>764.17</v>
      </c>
      <c r="K11" s="149">
        <v>699.41</v>
      </c>
      <c r="L11" s="149">
        <v>646.02</v>
      </c>
      <c r="M11" s="149">
        <v>566.95</v>
      </c>
      <c r="O11" s="84"/>
      <c r="P11" s="2"/>
      <c r="Q11" s="2"/>
      <c r="R11" s="2"/>
    </row>
    <row r="12" spans="1:18" ht="9.75" customHeight="1">
      <c r="A12" s="63"/>
      <c r="B12" s="191" t="s">
        <v>24</v>
      </c>
      <c r="C12" s="192"/>
      <c r="D12" s="145">
        <v>0</v>
      </c>
      <c r="E12" s="140">
        <f>+D12*28.88</f>
        <v>0</v>
      </c>
      <c r="F12" s="90"/>
      <c r="G12" s="85"/>
      <c r="H12" s="85">
        <v>4</v>
      </c>
      <c r="I12" s="149">
        <v>848.13</v>
      </c>
      <c r="J12" s="149">
        <v>780.49</v>
      </c>
      <c r="K12" s="149">
        <v>712.82</v>
      </c>
      <c r="L12" s="149">
        <v>659.36</v>
      </c>
      <c r="M12" s="149">
        <v>571.7</v>
      </c>
      <c r="O12" s="84"/>
      <c r="P12" s="2"/>
      <c r="Q12" s="2"/>
      <c r="R12" s="2"/>
    </row>
    <row r="13" spans="1:18" ht="9.75" customHeight="1">
      <c r="A13" s="120"/>
      <c r="B13" s="193" t="s">
        <v>21</v>
      </c>
      <c r="C13" s="194"/>
      <c r="D13" s="146">
        <f>SUM(D10:D12)</f>
        <v>0</v>
      </c>
      <c r="E13" s="154">
        <f>SUM(E10:E12)</f>
        <v>0</v>
      </c>
      <c r="F13" s="121"/>
      <c r="G13" s="85"/>
      <c r="H13" s="85">
        <v>5</v>
      </c>
      <c r="I13" s="149">
        <v>864.88</v>
      </c>
      <c r="J13" s="149">
        <v>794.62</v>
      </c>
      <c r="K13" s="149">
        <v>724.31</v>
      </c>
      <c r="L13" s="149">
        <v>670.89</v>
      </c>
      <c r="M13" s="149">
        <v>576.56</v>
      </c>
      <c r="O13" s="84"/>
      <c r="P13" s="2"/>
      <c r="Q13" s="2"/>
      <c r="R13" s="2"/>
    </row>
    <row r="14" spans="1:18" ht="8.25" customHeight="1" thickBot="1">
      <c r="A14" s="122"/>
      <c r="B14" s="186" t="str">
        <f>IF(B1=FALSE," ","Perjuicio Económico del 10%")</f>
        <v> </v>
      </c>
      <c r="C14" s="238"/>
      <c r="D14" s="238"/>
      <c r="E14" s="155">
        <f>E13*D1</f>
        <v>0</v>
      </c>
      <c r="F14" s="123"/>
      <c r="G14" s="85"/>
      <c r="H14" s="85">
        <v>6</v>
      </c>
      <c r="I14" s="149">
        <v>879.18</v>
      </c>
      <c r="J14" s="149">
        <v>806.54</v>
      </c>
      <c r="K14" s="149">
        <v>733.88</v>
      </c>
      <c r="L14" s="149">
        <v>680.55</v>
      </c>
      <c r="M14" s="149">
        <v>580.15</v>
      </c>
      <c r="O14" s="84"/>
      <c r="P14" s="2"/>
      <c r="Q14" s="2"/>
      <c r="R14" s="2"/>
    </row>
    <row r="15" spans="1:18" ht="12" customHeight="1" thickBot="1" thickTop="1">
      <c r="A15" s="120"/>
      <c r="B15" s="175" t="s">
        <v>17</v>
      </c>
      <c r="C15" s="176"/>
      <c r="D15" s="176"/>
      <c r="E15" s="142">
        <f>E13+E14</f>
        <v>0</v>
      </c>
      <c r="F15" s="124"/>
      <c r="G15" s="85"/>
      <c r="H15" s="85">
        <v>7</v>
      </c>
      <c r="I15" s="149">
        <v>898.08</v>
      </c>
      <c r="J15" s="149">
        <v>822.76</v>
      </c>
      <c r="K15" s="149">
        <v>747.42</v>
      </c>
      <c r="L15" s="149">
        <v>693.88</v>
      </c>
      <c r="M15" s="149">
        <v>587.08</v>
      </c>
      <c r="O15" s="84"/>
      <c r="P15" s="2"/>
      <c r="Q15" s="2"/>
      <c r="R15" s="2"/>
    </row>
    <row r="16" spans="1:18" ht="9.75" customHeight="1" thickTop="1">
      <c r="A16" s="117"/>
      <c r="B16" s="177"/>
      <c r="C16" s="225"/>
      <c r="D16" s="225"/>
      <c r="E16" s="226"/>
      <c r="F16" s="118"/>
      <c r="G16" s="85"/>
      <c r="H16" s="85">
        <v>8</v>
      </c>
      <c r="I16" s="149">
        <v>915.1</v>
      </c>
      <c r="J16" s="149">
        <v>837.34</v>
      </c>
      <c r="K16" s="149">
        <v>759.52</v>
      </c>
      <c r="L16" s="149">
        <v>705.83</v>
      </c>
      <c r="M16" s="149">
        <v>593.06</v>
      </c>
      <c r="O16" s="84"/>
      <c r="P16" s="2"/>
      <c r="Q16" s="2"/>
      <c r="R16" s="2"/>
    </row>
    <row r="17" spans="1:18" ht="9.75" customHeight="1">
      <c r="A17" s="116"/>
      <c r="B17" s="188" t="s">
        <v>16</v>
      </c>
      <c r="C17" s="231"/>
      <c r="D17" s="231"/>
      <c r="E17" s="232"/>
      <c r="F17" s="116"/>
      <c r="G17" s="85"/>
      <c r="H17" s="85">
        <v>9</v>
      </c>
      <c r="I17" s="149">
        <v>930.3</v>
      </c>
      <c r="J17" s="149">
        <v>850.26</v>
      </c>
      <c r="K17" s="149">
        <v>770.18</v>
      </c>
      <c r="L17" s="149">
        <v>716.4</v>
      </c>
      <c r="M17" s="149">
        <v>598.05</v>
      </c>
      <c r="O17" s="84"/>
      <c r="P17" s="2"/>
      <c r="Q17" s="2"/>
      <c r="R17" s="2"/>
    </row>
    <row r="18" spans="1:18" ht="9.75" customHeight="1">
      <c r="A18" s="117"/>
      <c r="B18" s="182"/>
      <c r="C18" s="234"/>
      <c r="D18" s="234"/>
      <c r="E18" s="235"/>
      <c r="F18" s="118"/>
      <c r="G18" s="85"/>
      <c r="H18" s="85">
        <v>10</v>
      </c>
      <c r="I18" s="149">
        <v>943.65</v>
      </c>
      <c r="J18" s="149">
        <v>861.53</v>
      </c>
      <c r="K18" s="149">
        <v>779.41</v>
      </c>
      <c r="L18" s="149">
        <v>725.61</v>
      </c>
      <c r="M18" s="149">
        <v>602.12</v>
      </c>
      <c r="O18" s="84"/>
      <c r="P18" s="2"/>
      <c r="Q18" s="2"/>
      <c r="R18" s="2"/>
    </row>
    <row r="19" spans="1:18" ht="9.75" customHeight="1">
      <c r="A19" s="64"/>
      <c r="B19" s="10" t="s">
        <v>3</v>
      </c>
      <c r="C19" s="11" t="s">
        <v>2</v>
      </c>
      <c r="D19" s="11" t="s">
        <v>1</v>
      </c>
      <c r="E19" s="12" t="s">
        <v>11</v>
      </c>
      <c r="F19" s="64"/>
      <c r="G19" s="85"/>
      <c r="H19" s="85">
        <v>15</v>
      </c>
      <c r="I19" s="149">
        <v>1109.04</v>
      </c>
      <c r="J19" s="149">
        <v>1015.13</v>
      </c>
      <c r="K19" s="149">
        <v>921.2</v>
      </c>
      <c r="L19" s="149">
        <v>854.32</v>
      </c>
      <c r="M19" s="149">
        <v>671.92</v>
      </c>
      <c r="O19" s="84"/>
      <c r="P19" s="2"/>
      <c r="Q19" s="2"/>
      <c r="R19" s="2"/>
    </row>
    <row r="20" spans="1:18" ht="9.75" customHeight="1">
      <c r="A20" s="117"/>
      <c r="B20" s="19"/>
      <c r="C20" s="151"/>
      <c r="D20" s="147">
        <v>0</v>
      </c>
      <c r="E20" s="143"/>
      <c r="F20" s="118"/>
      <c r="G20" s="86">
        <f>D20</f>
        <v>0</v>
      </c>
      <c r="H20" s="85">
        <v>20</v>
      </c>
      <c r="I20" s="149">
        <v>1260.94</v>
      </c>
      <c r="J20" s="149">
        <v>1156.21</v>
      </c>
      <c r="K20" s="149">
        <v>1051.47</v>
      </c>
      <c r="L20" s="149">
        <v>972.55</v>
      </c>
      <c r="M20" s="149">
        <v>735.68</v>
      </c>
      <c r="O20" s="84"/>
      <c r="P20" s="2"/>
      <c r="Q20" s="2"/>
      <c r="R20" s="2"/>
    </row>
    <row r="21" spans="1:18" ht="9.75" customHeight="1">
      <c r="A21" s="63"/>
      <c r="B21" s="22"/>
      <c r="C21" s="23"/>
      <c r="D21" s="145">
        <v>0</v>
      </c>
      <c r="E21" s="140"/>
      <c r="F21" s="90"/>
      <c r="G21" s="86">
        <f aca="true" t="shared" si="0" ref="G21:G36">ROUNDUP((100-G20)*D21/100+G20,0)</f>
        <v>0</v>
      </c>
      <c r="H21" s="85">
        <v>25</v>
      </c>
      <c r="I21" s="149">
        <v>1412.55</v>
      </c>
      <c r="J21" s="149">
        <v>1296.89</v>
      </c>
      <c r="K21" s="149">
        <v>1181.26</v>
      </c>
      <c r="L21" s="149">
        <v>1090.49</v>
      </c>
      <c r="M21" s="149">
        <v>800.79</v>
      </c>
      <c r="O21" s="84"/>
      <c r="P21" s="2"/>
      <c r="Q21" s="2"/>
      <c r="R21" s="2"/>
    </row>
    <row r="22" spans="1:18" ht="9.75" customHeight="1">
      <c r="A22" s="63"/>
      <c r="B22" s="22"/>
      <c r="C22" s="23"/>
      <c r="D22" s="145">
        <v>0</v>
      </c>
      <c r="E22" s="140"/>
      <c r="F22" s="90"/>
      <c r="G22" s="86">
        <f t="shared" si="0"/>
        <v>0</v>
      </c>
      <c r="H22" s="85">
        <v>30</v>
      </c>
      <c r="I22" s="149">
        <v>1554.46</v>
      </c>
      <c r="J22" s="149">
        <v>1428.63</v>
      </c>
      <c r="K22" s="149">
        <v>1302.8</v>
      </c>
      <c r="L22" s="149">
        <v>1200.91</v>
      </c>
      <c r="M22" s="149">
        <v>861.54</v>
      </c>
      <c r="O22" s="84"/>
      <c r="P22" s="2"/>
      <c r="Q22" s="2"/>
      <c r="R22" s="2"/>
    </row>
    <row r="23" spans="1:18" ht="9.75" customHeight="1">
      <c r="A23" s="63"/>
      <c r="B23" s="22"/>
      <c r="C23" s="23"/>
      <c r="D23" s="145">
        <v>0</v>
      </c>
      <c r="E23" s="140"/>
      <c r="F23" s="90"/>
      <c r="G23" s="86">
        <f t="shared" si="0"/>
        <v>0</v>
      </c>
      <c r="H23" s="85">
        <v>35</v>
      </c>
      <c r="I23" s="149">
        <v>1686.94</v>
      </c>
      <c r="J23" s="149">
        <v>1551.61</v>
      </c>
      <c r="K23" s="149">
        <v>1416.28</v>
      </c>
      <c r="L23" s="149">
        <v>1304.01</v>
      </c>
      <c r="M23" s="149">
        <v>918.07</v>
      </c>
      <c r="O23" s="84"/>
      <c r="P23" s="2"/>
      <c r="Q23" s="2"/>
      <c r="R23" s="2"/>
    </row>
    <row r="24" spans="1:18" ht="9.75" customHeight="1">
      <c r="A24" s="63"/>
      <c r="B24" s="22"/>
      <c r="C24" s="23"/>
      <c r="D24" s="145">
        <v>0</v>
      </c>
      <c r="E24" s="140"/>
      <c r="F24" s="90"/>
      <c r="G24" s="86">
        <f t="shared" si="0"/>
        <v>0</v>
      </c>
      <c r="H24" s="85">
        <v>40</v>
      </c>
      <c r="I24" s="149">
        <v>1810.24</v>
      </c>
      <c r="J24" s="149">
        <v>1666.09</v>
      </c>
      <c r="K24" s="149">
        <v>1521.94</v>
      </c>
      <c r="L24" s="149">
        <v>1399.96</v>
      </c>
      <c r="M24" s="149">
        <v>970.48</v>
      </c>
      <c r="O24" s="84"/>
      <c r="P24" s="2"/>
      <c r="Q24" s="2"/>
      <c r="R24" s="2"/>
    </row>
    <row r="25" spans="1:18" ht="9.75" customHeight="1">
      <c r="A25" s="63"/>
      <c r="B25" s="22"/>
      <c r="C25" s="23"/>
      <c r="D25" s="145">
        <v>0</v>
      </c>
      <c r="E25" s="140"/>
      <c r="F25" s="90"/>
      <c r="G25" s="86">
        <f t="shared" si="0"/>
        <v>0</v>
      </c>
      <c r="H25" s="85">
        <v>45</v>
      </c>
      <c r="I25" s="149">
        <v>1924.58</v>
      </c>
      <c r="J25" s="149">
        <v>1772.26</v>
      </c>
      <c r="K25" s="149">
        <v>1619.95</v>
      </c>
      <c r="L25" s="149">
        <v>1488.93</v>
      </c>
      <c r="M25" s="149">
        <v>1018.85</v>
      </c>
      <c r="O25" s="84"/>
      <c r="P25" s="2"/>
      <c r="Q25" s="2"/>
      <c r="R25" s="2"/>
    </row>
    <row r="26" spans="1:18" ht="9.75" customHeight="1">
      <c r="A26" s="63"/>
      <c r="B26" s="22"/>
      <c r="C26" s="23"/>
      <c r="D26" s="145">
        <v>0</v>
      </c>
      <c r="E26" s="140"/>
      <c r="F26" s="90"/>
      <c r="G26" s="86">
        <f t="shared" si="0"/>
        <v>0</v>
      </c>
      <c r="H26" s="85">
        <v>50</v>
      </c>
      <c r="I26" s="149">
        <v>2030.22</v>
      </c>
      <c r="J26" s="149">
        <v>1870.37</v>
      </c>
      <c r="K26" s="149">
        <v>1710.52</v>
      </c>
      <c r="L26" s="149">
        <v>1571.16</v>
      </c>
      <c r="M26" s="153">
        <v>1063.3</v>
      </c>
      <c r="O26" s="84"/>
      <c r="P26" s="2"/>
      <c r="Q26" s="2"/>
      <c r="R26" s="2"/>
    </row>
    <row r="27" spans="1:18" ht="9.75" customHeight="1">
      <c r="A27" s="63"/>
      <c r="B27" s="22"/>
      <c r="C27" s="23"/>
      <c r="D27" s="145">
        <v>0</v>
      </c>
      <c r="E27" s="140"/>
      <c r="F27" s="90"/>
      <c r="G27" s="86">
        <f t="shared" si="0"/>
        <v>0</v>
      </c>
      <c r="H27" s="85">
        <v>55</v>
      </c>
      <c r="I27" s="149">
        <v>2170.77</v>
      </c>
      <c r="J27" s="149">
        <v>2000.61</v>
      </c>
      <c r="K27" s="149">
        <v>1830.44</v>
      </c>
      <c r="L27" s="149">
        <v>1680.38</v>
      </c>
      <c r="M27" s="149">
        <v>1126.47</v>
      </c>
      <c r="O27" s="84"/>
      <c r="P27" s="2"/>
      <c r="Q27" s="2"/>
      <c r="R27" s="2"/>
    </row>
    <row r="28" spans="1:18" ht="9.75" customHeight="1">
      <c r="A28" s="63"/>
      <c r="B28" s="22"/>
      <c r="C28" s="23"/>
      <c r="D28" s="145">
        <v>0</v>
      </c>
      <c r="E28" s="140"/>
      <c r="F28" s="90"/>
      <c r="G28" s="86">
        <f t="shared" si="0"/>
        <v>0</v>
      </c>
      <c r="H28" s="85">
        <v>60</v>
      </c>
      <c r="I28" s="149">
        <v>2308.57</v>
      </c>
      <c r="J28" s="149">
        <v>2128.3</v>
      </c>
      <c r="K28" s="149">
        <v>1948.04</v>
      </c>
      <c r="L28" s="149">
        <v>1787.46</v>
      </c>
      <c r="M28" s="149">
        <v>1188.4</v>
      </c>
      <c r="O28" s="84"/>
      <c r="P28" s="2"/>
      <c r="Q28" s="2"/>
      <c r="R28" s="2"/>
    </row>
    <row r="29" spans="1:18" ht="9.75" customHeight="1">
      <c r="A29" s="64"/>
      <c r="B29" s="22"/>
      <c r="C29" s="23"/>
      <c r="D29" s="145">
        <v>0</v>
      </c>
      <c r="E29" s="140"/>
      <c r="F29" s="90"/>
      <c r="G29" s="86">
        <f t="shared" si="0"/>
        <v>0</v>
      </c>
      <c r="H29" s="85">
        <v>65</v>
      </c>
      <c r="I29" s="149">
        <v>2443.68</v>
      </c>
      <c r="J29" s="149">
        <v>2253.48</v>
      </c>
      <c r="K29" s="149">
        <v>2063.31</v>
      </c>
      <c r="L29" s="149">
        <v>1892.46</v>
      </c>
      <c r="M29" s="149">
        <v>1249.13</v>
      </c>
      <c r="O29" s="84"/>
      <c r="P29" s="2"/>
      <c r="Q29" s="2"/>
      <c r="R29" s="2"/>
    </row>
    <row r="30" spans="1:18" ht="9.75" customHeight="1">
      <c r="A30" s="63"/>
      <c r="B30" s="22"/>
      <c r="C30" s="23"/>
      <c r="D30" s="145">
        <v>0</v>
      </c>
      <c r="E30" s="140"/>
      <c r="F30" s="90"/>
      <c r="G30" s="86">
        <f t="shared" si="0"/>
        <v>0</v>
      </c>
      <c r="H30" s="85">
        <v>70</v>
      </c>
      <c r="I30" s="149">
        <v>2576.13</v>
      </c>
      <c r="J30" s="149">
        <v>2376.22</v>
      </c>
      <c r="K30" s="149">
        <v>2176.34</v>
      </c>
      <c r="L30" s="149">
        <v>1995.37</v>
      </c>
      <c r="M30" s="149">
        <v>1308.65</v>
      </c>
      <c r="O30" s="84"/>
      <c r="P30" s="2"/>
      <c r="Q30" s="2"/>
      <c r="R30" s="2"/>
    </row>
    <row r="31" spans="1:18" ht="9.75" customHeight="1">
      <c r="A31" s="63"/>
      <c r="B31" s="22"/>
      <c r="C31" s="23"/>
      <c r="D31" s="145">
        <v>0</v>
      </c>
      <c r="E31" s="140"/>
      <c r="F31" s="90"/>
      <c r="G31" s="86">
        <f t="shared" si="0"/>
        <v>0</v>
      </c>
      <c r="H31" s="85">
        <v>75</v>
      </c>
      <c r="I31" s="149">
        <v>2705.96</v>
      </c>
      <c r="J31" s="149">
        <v>2496.55</v>
      </c>
      <c r="K31" s="149">
        <v>2287.15</v>
      </c>
      <c r="L31" s="149">
        <v>2096.28</v>
      </c>
      <c r="M31" s="149">
        <v>1367.01</v>
      </c>
      <c r="O31" s="84"/>
      <c r="P31" s="2"/>
      <c r="Q31" s="2"/>
      <c r="R31" s="2"/>
    </row>
    <row r="32" spans="1:18" ht="9.75" customHeight="1">
      <c r="A32" s="63"/>
      <c r="B32" s="22"/>
      <c r="C32" s="23"/>
      <c r="D32" s="145">
        <v>0</v>
      </c>
      <c r="E32" s="140"/>
      <c r="F32" s="90"/>
      <c r="G32" s="86">
        <f t="shared" si="0"/>
        <v>0</v>
      </c>
      <c r="H32" s="85">
        <v>80</v>
      </c>
      <c r="I32" s="149">
        <v>2833.28</v>
      </c>
      <c r="J32" s="149">
        <v>2614.52</v>
      </c>
      <c r="K32" s="149">
        <v>2395.78</v>
      </c>
      <c r="L32" s="149">
        <v>2195.22</v>
      </c>
      <c r="M32" s="149">
        <v>1424.23</v>
      </c>
      <c r="O32" s="84"/>
      <c r="P32" s="2"/>
      <c r="Q32" s="2"/>
      <c r="R32" s="2"/>
    </row>
    <row r="33" spans="1:18" ht="9.75" customHeight="1">
      <c r="A33" s="63"/>
      <c r="B33" s="22"/>
      <c r="C33" s="23"/>
      <c r="D33" s="145">
        <v>0</v>
      </c>
      <c r="E33" s="140"/>
      <c r="F33" s="90"/>
      <c r="G33" s="86">
        <f t="shared" si="0"/>
        <v>0</v>
      </c>
      <c r="H33" s="85">
        <v>85</v>
      </c>
      <c r="I33" s="149">
        <v>2958.07</v>
      </c>
      <c r="J33" s="149">
        <v>2730.18</v>
      </c>
      <c r="K33" s="149">
        <v>2502.28</v>
      </c>
      <c r="L33" s="149">
        <v>2292.21</v>
      </c>
      <c r="M33" s="149">
        <v>1480.33</v>
      </c>
      <c r="O33" s="84"/>
      <c r="P33" s="2"/>
      <c r="Q33" s="2"/>
      <c r="R33" s="2"/>
    </row>
    <row r="34" spans="1:18" ht="9.75" customHeight="1">
      <c r="A34" s="63"/>
      <c r="B34" s="22"/>
      <c r="C34" s="23"/>
      <c r="D34" s="145">
        <v>0</v>
      </c>
      <c r="E34" s="140"/>
      <c r="F34" s="90"/>
      <c r="G34" s="86">
        <f t="shared" si="0"/>
        <v>0</v>
      </c>
      <c r="H34" s="85">
        <v>90</v>
      </c>
      <c r="I34" s="149">
        <v>3080.45</v>
      </c>
      <c r="J34" s="149">
        <v>2843.57</v>
      </c>
      <c r="K34" s="149">
        <v>2606.69</v>
      </c>
      <c r="L34" s="149">
        <v>2387.3</v>
      </c>
      <c r="M34" s="149">
        <v>1535.33</v>
      </c>
      <c r="O34" s="84"/>
      <c r="P34" s="2"/>
      <c r="Q34" s="2"/>
      <c r="R34" s="2"/>
    </row>
    <row r="35" spans="1:18" ht="9.75" customHeight="1">
      <c r="A35" s="63"/>
      <c r="B35" s="22"/>
      <c r="C35" s="23"/>
      <c r="D35" s="145">
        <v>0</v>
      </c>
      <c r="E35" s="140"/>
      <c r="F35" s="90"/>
      <c r="G35" s="86">
        <f t="shared" si="0"/>
        <v>0</v>
      </c>
      <c r="H35" s="85">
        <v>100</v>
      </c>
      <c r="I35" s="149">
        <v>3200.41</v>
      </c>
      <c r="J35" s="149">
        <v>2954.73</v>
      </c>
      <c r="K35" s="149">
        <v>2709.06</v>
      </c>
      <c r="L35" s="149">
        <v>2480.57</v>
      </c>
      <c r="M35" s="149">
        <v>1589.24</v>
      </c>
      <c r="O35" s="84"/>
      <c r="P35" s="2"/>
      <c r="Q35" s="2"/>
      <c r="R35" s="2"/>
    </row>
    <row r="36" spans="1:18" ht="9.75" customHeight="1">
      <c r="A36" s="63"/>
      <c r="B36" s="22"/>
      <c r="C36" s="23"/>
      <c r="D36" s="145">
        <v>0</v>
      </c>
      <c r="E36" s="140"/>
      <c r="F36" s="90"/>
      <c r="G36" s="86">
        <f t="shared" si="0"/>
        <v>0</v>
      </c>
      <c r="H36" s="85"/>
      <c r="I36" s="85"/>
      <c r="J36" s="85"/>
      <c r="K36" s="85"/>
      <c r="L36" s="85"/>
      <c r="M36" s="85"/>
      <c r="O36" s="84"/>
      <c r="P36" s="2"/>
      <c r="Q36" s="2"/>
      <c r="R36" s="2"/>
    </row>
    <row r="37" spans="1:18" ht="9.75" customHeight="1">
      <c r="A37" s="125"/>
      <c r="B37" s="175" t="s">
        <v>4</v>
      </c>
      <c r="C37" s="236"/>
      <c r="D37" s="148">
        <f>G36</f>
        <v>0</v>
      </c>
      <c r="E37" s="140">
        <f>IF(D37=0,0,G36*I41)</f>
        <v>0</v>
      </c>
      <c r="F37" s="126"/>
      <c r="G37" s="85"/>
      <c r="H37" s="85" t="s">
        <v>8</v>
      </c>
      <c r="I37" s="85">
        <v>1</v>
      </c>
      <c r="J37" s="85">
        <v>21</v>
      </c>
      <c r="K37" s="85">
        <v>41</v>
      </c>
      <c r="L37" s="85">
        <v>56</v>
      </c>
      <c r="M37" s="85">
        <v>66</v>
      </c>
      <c r="O37" s="84"/>
      <c r="P37" s="2"/>
      <c r="Q37" s="2"/>
      <c r="R37" s="2"/>
    </row>
    <row r="38" spans="1:18" ht="9.75" customHeight="1">
      <c r="A38" s="117"/>
      <c r="B38" s="177"/>
      <c r="C38" s="225"/>
      <c r="D38" s="225"/>
      <c r="E38" s="226"/>
      <c r="F38" s="118"/>
      <c r="G38" s="85"/>
      <c r="H38" s="85">
        <v>0</v>
      </c>
      <c r="I38" s="85" t="e">
        <f>VLOOKUP($D$37,$H$9:$M$35,2)</f>
        <v>#N/A</v>
      </c>
      <c r="J38" s="85" t="e">
        <f>VLOOKUP($D$37,$H$9:$M$35,3)</f>
        <v>#N/A</v>
      </c>
      <c r="K38" s="85" t="e">
        <f>VLOOKUP($D$37,$H$9:$M$35,4)</f>
        <v>#N/A</v>
      </c>
      <c r="L38" s="85" t="e">
        <f>VLOOKUP($D$37,$H$9:$M$35,5)</f>
        <v>#N/A</v>
      </c>
      <c r="M38" s="85" t="e">
        <f>VLOOKUP($D$37,$H$9:$M$35,6)</f>
        <v>#N/A</v>
      </c>
      <c r="O38" s="84"/>
      <c r="P38" s="2"/>
      <c r="Q38" s="2"/>
      <c r="R38" s="2"/>
    </row>
    <row r="39" spans="1:18" ht="9.75" customHeight="1">
      <c r="A39" s="125"/>
      <c r="B39" s="175" t="s">
        <v>0</v>
      </c>
      <c r="C39" s="236"/>
      <c r="D39" s="145">
        <v>0</v>
      </c>
      <c r="E39" s="150">
        <f>IF(D39=0,0,J41*D39)</f>
        <v>0</v>
      </c>
      <c r="F39" s="126"/>
      <c r="G39" s="85"/>
      <c r="H39" s="85">
        <v>0</v>
      </c>
      <c r="I39" s="85" t="e">
        <f>VLOOKUP($D$39,$H$9:$M$35,2)</f>
        <v>#N/A</v>
      </c>
      <c r="J39" s="85" t="e">
        <f>VLOOKUP($D$39,$H$9:$M$35,3)</f>
        <v>#N/A</v>
      </c>
      <c r="K39" s="85" t="e">
        <f>VLOOKUP($D$39,$H$9:$M$35,4)</f>
        <v>#N/A</v>
      </c>
      <c r="L39" s="85" t="e">
        <f>VLOOKUP($D$39,$H$9:$M$35,5)</f>
        <v>#N/A</v>
      </c>
      <c r="M39" s="85" t="e">
        <f>VLOOKUP($D$39,$H$9:$M$35,6)</f>
        <v>#N/A</v>
      </c>
      <c r="O39" s="84"/>
      <c r="P39" s="2"/>
      <c r="Q39" s="2"/>
      <c r="R39" s="2"/>
    </row>
    <row r="40" spans="1:18" ht="9.75" customHeight="1">
      <c r="A40" s="125"/>
      <c r="B40" s="173" t="s">
        <v>14</v>
      </c>
      <c r="C40" s="224"/>
      <c r="D40" s="224"/>
      <c r="E40" s="141">
        <f>E37+E39</f>
        <v>0</v>
      </c>
      <c r="F40" s="126"/>
      <c r="G40" s="85"/>
      <c r="H40" s="85"/>
      <c r="I40" s="85"/>
      <c r="J40" s="85"/>
      <c r="K40" s="85"/>
      <c r="L40" s="85"/>
      <c r="M40" s="85"/>
      <c r="O40" s="84"/>
      <c r="P40" s="2"/>
      <c r="Q40" s="2"/>
      <c r="R40" s="2"/>
    </row>
    <row r="41" spans="1:18" ht="8.25" customHeight="1" thickBot="1">
      <c r="A41" s="125"/>
      <c r="B41" s="8"/>
      <c r="C41" s="27" t="str">
        <f>IF(B1=FALSE," ","Perjuicio Económico 10%")</f>
        <v> </v>
      </c>
      <c r="D41" s="28" t="str">
        <f>IF(B$1=TRUE,0.1," 0")</f>
        <v> 0</v>
      </c>
      <c r="E41" s="140">
        <f>(E40*10/10)*D41</f>
        <v>0</v>
      </c>
      <c r="F41" s="126"/>
      <c r="G41" s="85"/>
      <c r="H41" s="85"/>
      <c r="I41" s="86" t="e">
        <f>HLOOKUP(D5,I37:M38,2)</f>
        <v>#N/A</v>
      </c>
      <c r="J41" s="86" t="e">
        <f>HLOOKUP(D5,I37:M39,3)</f>
        <v>#N/A</v>
      </c>
      <c r="K41" s="85"/>
      <c r="L41" s="85"/>
      <c r="M41" s="85"/>
      <c r="O41" s="84"/>
      <c r="P41" s="2"/>
      <c r="Q41" s="2"/>
      <c r="R41" s="2"/>
    </row>
    <row r="42" spans="1:18" ht="9.75" customHeight="1" thickBot="1" thickTop="1">
      <c r="A42" s="120"/>
      <c r="B42" s="175" t="s">
        <v>26</v>
      </c>
      <c r="C42" s="176"/>
      <c r="D42" s="176"/>
      <c r="E42" s="142">
        <f>SUM(E37,E39,E41)</f>
        <v>0</v>
      </c>
      <c r="F42" s="124"/>
      <c r="G42" s="85"/>
      <c r="H42" s="85"/>
      <c r="I42" s="85"/>
      <c r="J42" s="85"/>
      <c r="K42" s="85"/>
      <c r="L42" s="85"/>
      <c r="M42" s="85"/>
      <c r="O42" s="84"/>
      <c r="P42" s="2"/>
      <c r="Q42" s="2"/>
      <c r="R42" s="2"/>
    </row>
    <row r="43" spans="1:18" ht="6.75" customHeight="1" thickBot="1" thickTop="1">
      <c r="A43" s="117"/>
      <c r="B43" s="177"/>
      <c r="C43" s="225"/>
      <c r="D43" s="225"/>
      <c r="E43" s="226"/>
      <c r="F43" s="118"/>
      <c r="G43" s="85"/>
      <c r="H43" s="85"/>
      <c r="I43" s="85"/>
      <c r="J43" s="85"/>
      <c r="K43" s="85"/>
      <c r="L43" s="85"/>
      <c r="M43" s="85"/>
      <c r="O43" s="84"/>
      <c r="P43" s="2"/>
      <c r="Q43" s="2"/>
      <c r="R43" s="2"/>
    </row>
    <row r="44" spans="1:18" ht="13.5" customHeight="1" thickBot="1" thickTop="1">
      <c r="A44" s="127"/>
      <c r="B44" s="180" t="s">
        <v>19</v>
      </c>
      <c r="C44" s="227"/>
      <c r="D44" s="227"/>
      <c r="E44" s="144">
        <f>+E15+E42</f>
        <v>0</v>
      </c>
      <c r="F44" s="128"/>
      <c r="G44" s="85"/>
      <c r="H44" s="85"/>
      <c r="I44" s="85"/>
      <c r="J44" s="85"/>
      <c r="K44" s="85"/>
      <c r="L44" s="85"/>
      <c r="M44" s="85"/>
      <c r="O44" s="84"/>
      <c r="P44" s="2"/>
      <c r="Q44" s="2"/>
      <c r="R44" s="2"/>
    </row>
    <row r="45" spans="1:18" ht="9.75" customHeight="1">
      <c r="A45" s="129"/>
      <c r="B45" s="130"/>
      <c r="C45" s="131"/>
      <c r="D45" s="131"/>
      <c r="E45" s="131"/>
      <c r="F45" s="132"/>
      <c r="G45" s="85"/>
      <c r="H45" s="139"/>
      <c r="I45" s="139"/>
      <c r="J45" s="139"/>
      <c r="K45" s="139"/>
      <c r="L45" s="139"/>
      <c r="M45" s="139"/>
      <c r="O45" s="84"/>
      <c r="P45" s="2"/>
      <c r="Q45" s="2"/>
      <c r="R45" s="2"/>
    </row>
    <row r="46" spans="1:18" ht="9.75" customHeight="1">
      <c r="A46" s="129"/>
      <c r="B46" s="237"/>
      <c r="C46" s="237"/>
      <c r="D46" s="237"/>
      <c r="E46" s="237"/>
      <c r="F46" s="132"/>
      <c r="G46" s="84"/>
      <c r="O46" s="84"/>
      <c r="P46" s="2"/>
      <c r="Q46" s="2"/>
      <c r="R46" s="2"/>
    </row>
    <row r="47" spans="1:18" ht="9.75" customHeight="1">
      <c r="A47" s="106"/>
      <c r="B47" s="133"/>
      <c r="C47" s="106"/>
      <c r="D47" s="106"/>
      <c r="E47" s="106"/>
      <c r="F47" s="106"/>
      <c r="G47" s="84"/>
      <c r="O47" s="84"/>
      <c r="P47" s="2"/>
      <c r="Q47" s="2"/>
      <c r="R47" s="2"/>
    </row>
    <row r="48" spans="1:18" ht="9.75" customHeight="1">
      <c r="A48" s="133"/>
      <c r="B48" s="233" t="s">
        <v>20</v>
      </c>
      <c r="C48" s="233"/>
      <c r="D48" s="233"/>
      <c r="E48" s="233"/>
      <c r="F48" s="133"/>
      <c r="G48" s="84"/>
      <c r="O48" s="84"/>
      <c r="P48" s="2"/>
      <c r="Q48" s="2"/>
      <c r="R48" s="2"/>
    </row>
    <row r="49" spans="1:18" ht="9.75" customHeight="1">
      <c r="A49" s="133"/>
      <c r="B49" s="233"/>
      <c r="C49" s="233"/>
      <c r="D49" s="233"/>
      <c r="E49" s="233"/>
      <c r="F49" s="133"/>
      <c r="G49" s="84"/>
      <c r="O49" s="84"/>
      <c r="P49" s="2"/>
      <c r="Q49" s="2"/>
      <c r="R49" s="2"/>
    </row>
    <row r="50" spans="1:18" ht="9.75" customHeight="1">
      <c r="A50" s="133"/>
      <c r="B50" s="233"/>
      <c r="C50" s="233"/>
      <c r="D50" s="233"/>
      <c r="E50" s="233"/>
      <c r="F50" s="133"/>
      <c r="G50" s="84"/>
      <c r="H50" s="84"/>
      <c r="I50" s="84"/>
      <c r="J50" s="84"/>
      <c r="K50" s="84"/>
      <c r="L50" s="84"/>
      <c r="M50" s="84"/>
      <c r="N50" s="84"/>
      <c r="O50" s="84"/>
      <c r="P50" s="2"/>
      <c r="Q50" s="2"/>
      <c r="R50" s="2"/>
    </row>
    <row r="51" spans="1:18" ht="9.75" customHeight="1">
      <c r="A51" s="133"/>
      <c r="B51" s="233"/>
      <c r="C51" s="233"/>
      <c r="D51" s="233"/>
      <c r="E51" s="233"/>
      <c r="F51" s="133"/>
      <c r="G51" s="84"/>
      <c r="H51" s="84"/>
      <c r="I51" s="84"/>
      <c r="J51" s="84"/>
      <c r="K51" s="84"/>
      <c r="L51" s="84"/>
      <c r="M51" s="84"/>
      <c r="N51" s="84"/>
      <c r="O51" s="84"/>
      <c r="P51" s="2"/>
      <c r="Q51" s="2"/>
      <c r="R51" s="2"/>
    </row>
    <row r="52" spans="1:18" ht="9.75" customHeight="1">
      <c r="A52" s="106"/>
      <c r="B52" s="233"/>
      <c r="C52" s="233"/>
      <c r="D52" s="233"/>
      <c r="E52" s="233"/>
      <c r="F52" s="106"/>
      <c r="G52" s="84"/>
      <c r="H52" s="84"/>
      <c r="I52" s="84"/>
      <c r="J52" s="84"/>
      <c r="K52" s="84"/>
      <c r="L52" s="84"/>
      <c r="M52" s="84"/>
      <c r="N52" s="84"/>
      <c r="O52" s="84"/>
      <c r="P52" s="2"/>
      <c r="Q52" s="2"/>
      <c r="R52" s="2"/>
    </row>
    <row r="53" spans="1:18" ht="9.75" customHeight="1">
      <c r="A53" s="106"/>
      <c r="B53" s="233"/>
      <c r="C53" s="233"/>
      <c r="D53" s="233"/>
      <c r="E53" s="233"/>
      <c r="F53" s="106"/>
      <c r="G53" s="84"/>
      <c r="H53" s="84"/>
      <c r="I53" s="84"/>
      <c r="J53" s="84"/>
      <c r="K53" s="84"/>
      <c r="L53" s="84"/>
      <c r="M53" s="84"/>
      <c r="N53" s="84"/>
      <c r="O53" s="84"/>
      <c r="P53" s="2"/>
      <c r="Q53" s="2"/>
      <c r="R53" s="2"/>
    </row>
    <row r="54" spans="1:18" ht="9.75" customHeight="1">
      <c r="A54" s="134"/>
      <c r="B54" s="233"/>
      <c r="C54" s="233"/>
      <c r="D54" s="233"/>
      <c r="E54" s="233"/>
      <c r="F54" s="106"/>
      <c r="G54" s="135"/>
      <c r="H54" s="84"/>
      <c r="I54" s="84"/>
      <c r="J54" s="84"/>
      <c r="K54" s="84"/>
      <c r="L54" s="84"/>
      <c r="M54" s="84"/>
      <c r="N54" s="84"/>
      <c r="O54" s="84"/>
      <c r="P54" s="2"/>
      <c r="Q54" s="2"/>
      <c r="R54" s="2"/>
    </row>
    <row r="55" spans="1:18" ht="9.75" customHeight="1">
      <c r="A55" s="134"/>
      <c r="B55" s="233"/>
      <c r="C55" s="233"/>
      <c r="D55" s="233"/>
      <c r="E55" s="233"/>
      <c r="F55" s="106"/>
      <c r="G55" s="135"/>
      <c r="H55" s="84"/>
      <c r="I55" s="84"/>
      <c r="J55" s="84"/>
      <c r="K55" s="84"/>
      <c r="L55" s="84"/>
      <c r="M55" s="84"/>
      <c r="N55" s="84"/>
      <c r="O55" s="84"/>
      <c r="P55" s="2"/>
      <c r="Q55" s="2"/>
      <c r="R55" s="2"/>
    </row>
    <row r="56" spans="1:18" ht="9.75" customHeight="1">
      <c r="A56" s="134"/>
      <c r="B56" s="233"/>
      <c r="C56" s="233"/>
      <c r="D56" s="233"/>
      <c r="E56" s="233"/>
      <c r="F56" s="106"/>
      <c r="G56" s="135"/>
      <c r="H56" s="84"/>
      <c r="I56" s="84"/>
      <c r="J56" s="84"/>
      <c r="K56" s="84"/>
      <c r="L56" s="84"/>
      <c r="M56" s="84"/>
      <c r="N56" s="84"/>
      <c r="O56" s="84"/>
      <c r="P56" s="2"/>
      <c r="Q56" s="2"/>
      <c r="R56" s="2"/>
    </row>
    <row r="57" spans="1:18" ht="9.75" customHeight="1">
      <c r="A57" s="136"/>
      <c r="B57" s="233"/>
      <c r="C57" s="233"/>
      <c r="D57" s="233"/>
      <c r="E57" s="233"/>
      <c r="F57" s="137"/>
      <c r="G57" s="137"/>
      <c r="H57" s="84"/>
      <c r="I57" s="84"/>
      <c r="J57" s="84"/>
      <c r="K57" s="84"/>
      <c r="L57" s="84"/>
      <c r="M57" s="84"/>
      <c r="N57" s="84"/>
      <c r="O57" s="84"/>
      <c r="P57" s="2"/>
      <c r="Q57" s="2"/>
      <c r="R57" s="2"/>
    </row>
    <row r="58" spans="1:18" ht="9.75" customHeight="1">
      <c r="A58" s="136"/>
      <c r="B58" s="233"/>
      <c r="C58" s="233"/>
      <c r="D58" s="233"/>
      <c r="E58" s="233"/>
      <c r="H58" s="84"/>
      <c r="I58" s="84"/>
      <c r="J58" s="84"/>
      <c r="K58" s="84"/>
      <c r="L58" s="84"/>
      <c r="M58" s="84"/>
      <c r="N58" s="84"/>
      <c r="O58" s="84"/>
      <c r="P58" s="2"/>
      <c r="Q58" s="2"/>
      <c r="R58" s="2"/>
    </row>
    <row r="59" spans="1:18" ht="9.75" customHeight="1">
      <c r="A59" s="136"/>
      <c r="H59" s="84"/>
      <c r="I59" s="84"/>
      <c r="J59" s="84"/>
      <c r="K59" s="84"/>
      <c r="L59" s="84"/>
      <c r="M59" s="84"/>
      <c r="N59" s="84"/>
      <c r="O59" s="84"/>
      <c r="P59" s="2"/>
      <c r="Q59" s="2"/>
      <c r="R59" s="2"/>
    </row>
    <row r="60" spans="1:18" ht="9.75" customHeight="1">
      <c r="A60" s="136"/>
      <c r="H60" s="84"/>
      <c r="I60" s="84"/>
      <c r="J60" s="84"/>
      <c r="K60" s="84"/>
      <c r="L60" s="84"/>
      <c r="M60" s="84"/>
      <c r="N60" s="84"/>
      <c r="O60" s="84"/>
      <c r="P60" s="2"/>
      <c r="Q60" s="2"/>
      <c r="R60" s="2"/>
    </row>
    <row r="61" spans="1:18" ht="9.75" customHeight="1">
      <c r="A61" s="136"/>
      <c r="H61" s="84"/>
      <c r="I61" s="84"/>
      <c r="J61" s="84"/>
      <c r="K61" s="84"/>
      <c r="L61" s="84"/>
      <c r="M61" s="84"/>
      <c r="N61" s="84"/>
      <c r="O61" s="84"/>
      <c r="P61" s="2"/>
      <c r="Q61" s="2"/>
      <c r="R61" s="2"/>
    </row>
    <row r="62" spans="1:18" ht="9.75" customHeight="1">
      <c r="A62" s="2"/>
      <c r="H62" s="84"/>
      <c r="I62" s="84"/>
      <c r="J62" s="84"/>
      <c r="K62" s="84"/>
      <c r="L62" s="84"/>
      <c r="M62" s="84"/>
      <c r="N62" s="84"/>
      <c r="O62" s="84"/>
      <c r="P62" s="2"/>
      <c r="Q62" s="2"/>
      <c r="R62" s="2"/>
    </row>
    <row r="63" spans="8:15" ht="9.75" customHeight="1">
      <c r="H63" s="84"/>
      <c r="I63" s="138"/>
      <c r="J63" s="138"/>
      <c r="K63" s="138"/>
      <c r="L63" s="138"/>
      <c r="M63" s="138"/>
      <c r="N63" s="138"/>
      <c r="O63" s="138"/>
    </row>
    <row r="64" spans="8:15" ht="12.75">
      <c r="H64" s="84"/>
      <c r="I64" s="138"/>
      <c r="J64" s="138"/>
      <c r="K64" s="138"/>
      <c r="L64" s="138"/>
      <c r="M64" s="138"/>
      <c r="N64" s="138"/>
      <c r="O64" s="138"/>
    </row>
    <row r="65" spans="8:15" ht="12.75">
      <c r="H65" s="84"/>
      <c r="I65" s="138"/>
      <c r="J65" s="138"/>
      <c r="K65" s="138"/>
      <c r="L65" s="138"/>
      <c r="M65" s="138"/>
      <c r="N65" s="138"/>
      <c r="O65" s="138"/>
    </row>
    <row r="66" spans="8:15" ht="12.75">
      <c r="H66" s="84"/>
      <c r="I66" s="138"/>
      <c r="J66" s="138"/>
      <c r="K66" s="138"/>
      <c r="L66" s="138"/>
      <c r="M66" s="138"/>
      <c r="N66" s="138"/>
      <c r="O66" s="138"/>
    </row>
    <row r="67" ht="12.75">
      <c r="H67" s="84"/>
    </row>
    <row r="68" ht="12.75">
      <c r="H68" s="84"/>
    </row>
    <row r="69" ht="12.75">
      <c r="H69" s="84"/>
    </row>
    <row r="70" ht="12.75">
      <c r="H70" s="84"/>
    </row>
    <row r="71" ht="12.75">
      <c r="H71" s="84"/>
    </row>
    <row r="72" ht="12.75">
      <c r="H72" s="84"/>
    </row>
    <row r="73" ht="12.75">
      <c r="H73" s="84"/>
    </row>
    <row r="74" ht="12.75">
      <c r="H74" s="84"/>
    </row>
    <row r="75" ht="12.75">
      <c r="H75" s="84"/>
    </row>
    <row r="76" ht="12.75">
      <c r="H76" s="84"/>
    </row>
    <row r="77" ht="12.75">
      <c r="H77" s="84"/>
    </row>
    <row r="78" ht="12.75">
      <c r="H78" s="84"/>
    </row>
    <row r="79" ht="12.75">
      <c r="H79" s="84"/>
    </row>
    <row r="80" ht="12.75">
      <c r="H80" s="84"/>
    </row>
    <row r="81" ht="12.75">
      <c r="H81" s="84"/>
    </row>
    <row r="82" ht="12.75">
      <c r="H82" s="84"/>
    </row>
    <row r="83" ht="12.75">
      <c r="H83" s="84"/>
    </row>
    <row r="84" ht="12.75">
      <c r="H84" s="84"/>
    </row>
    <row r="85" ht="12.75">
      <c r="H85" s="84"/>
    </row>
    <row r="86" ht="12.75">
      <c r="H86" s="84"/>
    </row>
    <row r="87" ht="12.75">
      <c r="H87" s="84"/>
    </row>
    <row r="88" ht="12.75">
      <c r="H88" s="84"/>
    </row>
    <row r="89" ht="12.75">
      <c r="H89" s="84"/>
    </row>
    <row r="90" ht="12.75">
      <c r="H90" s="84"/>
    </row>
    <row r="91" ht="12.75">
      <c r="H91" s="84"/>
    </row>
    <row r="92" ht="12.75">
      <c r="H92" s="84"/>
    </row>
    <row r="93" ht="12.75">
      <c r="H93" s="84"/>
    </row>
  </sheetData>
  <sheetProtection password="8009" sheet="1" objects="1" scenarios="1"/>
  <mergeCells count="26">
    <mergeCell ref="B38:E38"/>
    <mergeCell ref="B39:C39"/>
    <mergeCell ref="B46:E46"/>
    <mergeCell ref="B48:E58"/>
    <mergeCell ref="B40:D40"/>
    <mergeCell ref="B42:D42"/>
    <mergeCell ref="B43:E43"/>
    <mergeCell ref="B44:D44"/>
    <mergeCell ref="B14:D14"/>
    <mergeCell ref="B15:D15"/>
    <mergeCell ref="B16:E16"/>
    <mergeCell ref="B17:E17"/>
    <mergeCell ref="B18:E18"/>
    <mergeCell ref="B37:C37"/>
    <mergeCell ref="B8:E8"/>
    <mergeCell ref="B9:C9"/>
    <mergeCell ref="B10:C10"/>
    <mergeCell ref="B11:C11"/>
    <mergeCell ref="B12:C12"/>
    <mergeCell ref="B13:C13"/>
    <mergeCell ref="B1:C1"/>
    <mergeCell ref="D1:E1"/>
    <mergeCell ref="B2:E2"/>
    <mergeCell ref="B3:E3"/>
    <mergeCell ref="B6:D6"/>
    <mergeCell ref="B7:E7"/>
  </mergeCells>
  <dataValidations count="12">
    <dataValidation allowBlank="1" showInputMessage="1" showErrorMessage="1" promptTitle="Formato Fecha del Accidente" prompt="Rectificar la fecha con mismo formato" errorTitle="Verificar formato fecha e inicio" error="De 08/11/1995 al 31/12/2005" sqref="E5"/>
    <dataValidation allowBlank="1" showInputMessage="1" showErrorMessage="1" promptTitle="Se entiende por &quot;Día Impeditivo&quot;" prompt="Aquel en que la víctima está incapacitada para desarrollar su ocupación o actividad habitual." sqref="B11:C11"/>
    <dataValidation type="whole" allowBlank="1" showInputMessage="1" showErrorMessage="1" promptTitle="MUY IMPORTANTE: Ordenamiento" prompt="Para una ponderación correcta, los puntos de secuela, deben ordenarse de mayor a menor, introduciendo primero los puntos de la secuela mayor." sqref="D20">
      <formula1>0</formula1>
      <formula2>999999</formula2>
    </dataValidation>
    <dataValidation allowBlank="1" showInputMessage="1" showErrorMessage="1" promptTitle="Introducción del Código Secuela" prompt="Introducir si se desa Código de Secuela" sqref="B20"/>
    <dataValidation allowBlank="1" showInputMessage="1" showErrorMessage="1" promptTitle="Introducir Descripción Secuela" prompt="Si desea descripción de la Secuela" sqref="C20"/>
    <dataValidation allowBlank="1" showInputMessage="1" showErrorMessage="1" promptTitle="Formato de la Fecha del Alta." prompt="Rectificar la fecha con mismo formato" errorTitle="Verificar formato fecha e inicio" error="De 08/11/1995 al 31/12/2005" sqref="B5"/>
    <dataValidation allowBlank="1" showInputMessage="1" showErrorMessage="1" promptTitle="Introducción Nombre Perjudicado" prompt="Introducir si se desa Nombre Perjudicado" sqref="C5"/>
    <dataValidation type="whole" allowBlank="1" showInputMessage="1" showErrorMessage="1" promptTitle="Introducción Edad Perjudicado" prompt="Introducir la edad del Perjudicado" errorTitle="Sólo número entero" sqref="D5">
      <formula1>0</formula1>
      <formula2>150</formula2>
    </dataValidation>
    <dataValidation type="whole" allowBlank="1" showInputMessage="1" showErrorMessage="1" promptTitle="Introducir días Hospitalización" prompt="Los días de Estancia Hospitalaria" sqref="D10">
      <formula1>0</formula1>
      <formula2>9999999</formula2>
    </dataValidation>
    <dataValidation type="whole" allowBlank="1" showInputMessage="1" showErrorMessage="1" promptTitle="Introducir los días Impeditivos." prompt="Definición: Pulsar sobre Días Impeditivos " sqref="D11">
      <formula1>0</formula1>
      <formula2>9999999</formula2>
    </dataValidation>
    <dataValidation type="whole" allowBlank="1" showInputMessage="1" showErrorMessage="1" promptTitle="Introducir días No Impeditivos ." prompt="Días de Baja no impeditivos" sqref="D12">
      <formula1>0</formula1>
      <formula2>9999999</formula2>
    </dataValidation>
    <dataValidation type="whole" allowBlank="1" showInputMessage="1" showErrorMessage="1" promptTitle="Introducir Perjuicio estético" prompt="Introducir Puntos Perjuicio estético" sqref="D39">
      <formula1>0</formula1>
      <formula2>9999999</formula2>
    </dataValidation>
  </dataValidations>
  <printOptions/>
  <pageMargins left="0.75" right="0.75" top="1" bottom="1" header="0" footer="0"/>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R93"/>
  <sheetViews>
    <sheetView showZeros="0" zoomScale="140" zoomScaleNormal="140" zoomScalePageLayoutView="0" workbookViewId="0" topLeftCell="A3">
      <selection activeCell="D5" sqref="D5"/>
    </sheetView>
  </sheetViews>
  <sheetFormatPr defaultColWidth="11.421875" defaultRowHeight="12.75"/>
  <cols>
    <col min="1" max="1" width="11.421875" style="107" customWidth="1"/>
    <col min="2" max="2" width="13.28125" style="107" customWidth="1"/>
    <col min="3" max="3" width="50.28125" style="107" customWidth="1"/>
    <col min="4" max="4" width="7.421875" style="107" customWidth="1"/>
    <col min="5" max="5" width="14.421875" style="107" customWidth="1"/>
    <col min="6" max="16384" width="11.421875" style="107" customWidth="1"/>
  </cols>
  <sheetData>
    <row r="1" spans="1:18" ht="13.5" thickBot="1">
      <c r="A1" s="105"/>
      <c r="B1" s="203" t="b">
        <f>IF(D5&gt;15,"Perjuicio económico"," ")=IF(D5&lt;65,"Perjuicio económico"," ")</f>
        <v>0</v>
      </c>
      <c r="C1" s="218"/>
      <c r="D1" s="205" t="str">
        <f>IF(B$1=TRUE,0.1," 0")</f>
        <v> 0</v>
      </c>
      <c r="E1" s="219"/>
      <c r="F1" s="106"/>
      <c r="G1" s="84"/>
      <c r="H1" s="100"/>
      <c r="I1" s="100"/>
      <c r="J1" s="100"/>
      <c r="K1" s="100"/>
      <c r="L1" s="100"/>
      <c r="M1" s="100"/>
      <c r="N1" s="84"/>
      <c r="O1" s="84"/>
      <c r="P1" s="2"/>
      <c r="Q1" s="2"/>
      <c r="R1" s="2"/>
    </row>
    <row r="2" spans="1:18" ht="12.75">
      <c r="A2" s="108"/>
      <c r="B2" s="207" t="s">
        <v>25</v>
      </c>
      <c r="C2" s="220"/>
      <c r="D2" s="220"/>
      <c r="E2" s="221"/>
      <c r="F2" s="109"/>
      <c r="G2" s="84"/>
      <c r="H2" s="100"/>
      <c r="I2" s="100"/>
      <c r="J2" s="100"/>
      <c r="K2" s="100"/>
      <c r="L2" s="100"/>
      <c r="M2" s="100"/>
      <c r="N2" s="84"/>
      <c r="O2" s="84"/>
      <c r="P2" s="2"/>
      <c r="Q2" s="2"/>
      <c r="R2" s="2"/>
    </row>
    <row r="3" spans="1:18" ht="9.75" customHeight="1">
      <c r="A3" s="63"/>
      <c r="B3" s="177"/>
      <c r="C3" s="210"/>
      <c r="D3" s="210"/>
      <c r="E3" s="211"/>
      <c r="F3" s="90"/>
      <c r="G3" s="84"/>
      <c r="H3" s="100"/>
      <c r="I3" s="100"/>
      <c r="J3" s="100"/>
      <c r="K3" s="100"/>
      <c r="L3" s="100"/>
      <c r="M3" s="100"/>
      <c r="N3" s="84"/>
      <c r="O3" s="84"/>
      <c r="P3" s="2"/>
      <c r="Q3" s="2"/>
      <c r="R3" s="2"/>
    </row>
    <row r="4" spans="1:18" ht="9.75" customHeight="1">
      <c r="A4" s="64"/>
      <c r="B4" s="10" t="s">
        <v>6</v>
      </c>
      <c r="C4" s="11" t="s">
        <v>7</v>
      </c>
      <c r="D4" s="11" t="s">
        <v>8</v>
      </c>
      <c r="E4" s="12" t="s">
        <v>5</v>
      </c>
      <c r="F4" s="64"/>
      <c r="G4" s="110"/>
      <c r="H4" s="100"/>
      <c r="I4" s="100"/>
      <c r="J4" s="100"/>
      <c r="K4" s="100"/>
      <c r="L4" s="100"/>
      <c r="M4" s="100"/>
      <c r="N4" s="84"/>
      <c r="O4" s="84"/>
      <c r="P4" s="2"/>
      <c r="Q4" s="2"/>
      <c r="R4" s="2"/>
    </row>
    <row r="5" spans="1:18" ht="9.75" customHeight="1">
      <c r="A5" s="111"/>
      <c r="B5" s="59">
        <v>40544</v>
      </c>
      <c r="C5" s="23"/>
      <c r="D5" s="145">
        <v>0</v>
      </c>
      <c r="E5" s="60">
        <v>40544</v>
      </c>
      <c r="F5" s="112"/>
      <c r="G5" s="113"/>
      <c r="H5" s="100"/>
      <c r="I5" s="100"/>
      <c r="J5" s="100"/>
      <c r="K5" s="100"/>
      <c r="L5" s="100"/>
      <c r="M5" s="100"/>
      <c r="N5" s="84"/>
      <c r="O5" s="84"/>
      <c r="P5" s="2"/>
      <c r="Q5" s="2"/>
      <c r="R5" s="2"/>
    </row>
    <row r="6" spans="1:18" ht="9.75" customHeight="1">
      <c r="A6" s="66"/>
      <c r="B6" s="193" t="s">
        <v>13</v>
      </c>
      <c r="C6" s="194"/>
      <c r="D6" s="194"/>
      <c r="E6" s="114" t="str">
        <f>IF(B5-E5+1&lt;1.1," ",B5-E5+1)</f>
        <v> </v>
      </c>
      <c r="F6" s="84"/>
      <c r="G6" s="103"/>
      <c r="H6" s="103"/>
      <c r="I6" s="85"/>
      <c r="J6" s="85"/>
      <c r="K6" s="85"/>
      <c r="L6" s="85"/>
      <c r="M6" s="85"/>
      <c r="N6" s="84"/>
      <c r="O6" s="84"/>
      <c r="P6" s="2"/>
      <c r="Q6" s="2"/>
      <c r="R6" s="2"/>
    </row>
    <row r="7" spans="1:18" ht="9.75" customHeight="1">
      <c r="A7" s="116"/>
      <c r="B7" s="212" t="s">
        <v>9</v>
      </c>
      <c r="C7" s="222"/>
      <c r="D7" s="222"/>
      <c r="E7" s="223"/>
      <c r="F7" s="116"/>
      <c r="G7" s="102"/>
      <c r="H7" s="85" t="s">
        <v>1</v>
      </c>
      <c r="I7" s="85"/>
      <c r="J7" s="85"/>
      <c r="K7" s="85"/>
      <c r="L7" s="85"/>
      <c r="M7" s="85"/>
      <c r="N7" s="84"/>
      <c r="O7" s="84"/>
      <c r="P7" s="2"/>
      <c r="Q7" s="2"/>
      <c r="R7" s="2"/>
    </row>
    <row r="8" spans="1:18" ht="9.75" customHeight="1">
      <c r="A8" s="117"/>
      <c r="B8" s="191"/>
      <c r="C8" s="228"/>
      <c r="D8" s="228"/>
      <c r="E8" s="229"/>
      <c r="F8" s="118"/>
      <c r="G8" s="102"/>
      <c r="H8" s="85"/>
      <c r="I8" s="85"/>
      <c r="J8" s="85"/>
      <c r="K8" s="85"/>
      <c r="L8" s="85"/>
      <c r="M8" s="85"/>
      <c r="N8" s="84"/>
      <c r="O8" s="84"/>
      <c r="P8" s="2"/>
      <c r="Q8" s="2"/>
      <c r="R8" s="2"/>
    </row>
    <row r="9" spans="1:18" ht="9.75" customHeight="1">
      <c r="A9" s="119"/>
      <c r="B9" s="201" t="s">
        <v>15</v>
      </c>
      <c r="C9" s="202"/>
      <c r="D9" s="11" t="s">
        <v>10</v>
      </c>
      <c r="E9" s="12" t="s">
        <v>11</v>
      </c>
      <c r="F9" s="64"/>
      <c r="G9" s="85"/>
      <c r="H9" s="85">
        <v>1</v>
      </c>
      <c r="I9" s="159">
        <v>806.54</v>
      </c>
      <c r="J9" s="159">
        <v>746.69</v>
      </c>
      <c r="K9" s="159">
        <v>686.82</v>
      </c>
      <c r="L9" s="159">
        <v>632.28</v>
      </c>
      <c r="M9" s="159">
        <v>565.92</v>
      </c>
      <c r="N9" s="139"/>
      <c r="O9" s="84"/>
      <c r="P9" s="2"/>
      <c r="Q9" s="2"/>
      <c r="R9" s="2"/>
    </row>
    <row r="10" spans="1:18" ht="9.75" customHeight="1">
      <c r="A10" s="63"/>
      <c r="B10" s="191" t="s">
        <v>23</v>
      </c>
      <c r="C10" s="192"/>
      <c r="D10" s="145">
        <v>0</v>
      </c>
      <c r="E10" s="14">
        <f>+D10*67.98</f>
        <v>0</v>
      </c>
      <c r="F10" s="90"/>
      <c r="G10" s="85"/>
      <c r="H10" s="85">
        <v>2</v>
      </c>
      <c r="I10" s="159">
        <v>831.43</v>
      </c>
      <c r="J10" s="159">
        <v>768.01</v>
      </c>
      <c r="K10" s="159">
        <v>704.59</v>
      </c>
      <c r="L10" s="159">
        <v>649.78</v>
      </c>
      <c r="M10" s="159">
        <v>574.89</v>
      </c>
      <c r="N10" s="139"/>
      <c r="O10" s="84"/>
      <c r="P10" s="2"/>
      <c r="Q10" s="2"/>
      <c r="R10" s="2"/>
    </row>
    <row r="11" spans="1:18" ht="9.75" customHeight="1">
      <c r="A11" s="63"/>
      <c r="B11" s="191" t="s">
        <v>22</v>
      </c>
      <c r="C11" s="192"/>
      <c r="D11" s="145">
        <v>0</v>
      </c>
      <c r="E11" s="14">
        <f>+D11*55.27</f>
        <v>0</v>
      </c>
      <c r="F11" s="90"/>
      <c r="G11" s="85"/>
      <c r="H11" s="85">
        <v>3</v>
      </c>
      <c r="I11" s="159">
        <v>853.77</v>
      </c>
      <c r="J11" s="159">
        <v>787.1</v>
      </c>
      <c r="K11" s="159">
        <v>720.39</v>
      </c>
      <c r="L11" s="159">
        <v>665.4</v>
      </c>
      <c r="M11" s="159">
        <v>583.95</v>
      </c>
      <c r="N11" s="139"/>
      <c r="O11" s="84"/>
      <c r="P11" s="2"/>
      <c r="Q11" s="2"/>
      <c r="R11" s="2"/>
    </row>
    <row r="12" spans="1:18" ht="9.75" customHeight="1">
      <c r="A12" s="63"/>
      <c r="B12" s="191" t="s">
        <v>24</v>
      </c>
      <c r="C12" s="192"/>
      <c r="D12" s="145">
        <v>0</v>
      </c>
      <c r="E12" s="14">
        <f>+D12*29.75</f>
        <v>0</v>
      </c>
      <c r="F12" s="90"/>
      <c r="G12" s="85"/>
      <c r="H12" s="85">
        <v>4</v>
      </c>
      <c r="I12" s="159">
        <v>873.57</v>
      </c>
      <c r="J12" s="159">
        <v>803.91</v>
      </c>
      <c r="K12" s="159">
        <v>734.2</v>
      </c>
      <c r="L12" s="159">
        <v>679.14</v>
      </c>
      <c r="M12" s="159">
        <v>588.85</v>
      </c>
      <c r="N12" s="139"/>
      <c r="O12" s="84"/>
      <c r="P12" s="2"/>
      <c r="Q12" s="2"/>
      <c r="R12" s="2"/>
    </row>
    <row r="13" spans="1:18" ht="9.75" customHeight="1">
      <c r="A13" s="120"/>
      <c r="B13" s="193" t="s">
        <v>21</v>
      </c>
      <c r="C13" s="194"/>
      <c r="D13" s="146">
        <f>SUM(D10:D12)</f>
        <v>0</v>
      </c>
      <c r="E13" s="156">
        <f>SUM(E10:E12)</f>
        <v>0</v>
      </c>
      <c r="F13" s="121"/>
      <c r="G13" s="85"/>
      <c r="H13" s="85">
        <v>5</v>
      </c>
      <c r="I13" s="159">
        <v>890.83</v>
      </c>
      <c r="J13" s="159">
        <v>818.45</v>
      </c>
      <c r="K13" s="159">
        <v>746.04</v>
      </c>
      <c r="L13" s="159">
        <v>691.01</v>
      </c>
      <c r="M13" s="159">
        <v>593.86</v>
      </c>
      <c r="N13" s="139"/>
      <c r="O13" s="84"/>
      <c r="P13" s="2"/>
      <c r="Q13" s="2"/>
      <c r="R13" s="2"/>
    </row>
    <row r="14" spans="1:18" ht="8.25" customHeight="1" thickBot="1">
      <c r="A14" s="122"/>
      <c r="B14" s="215" t="str">
        <f>IF(B1=FALSE," ","Perjuicio Económico del 10%")</f>
        <v> </v>
      </c>
      <c r="C14" s="230"/>
      <c r="D14" s="230"/>
      <c r="E14" s="157">
        <f>E13*D1</f>
        <v>0</v>
      </c>
      <c r="F14" s="123"/>
      <c r="G14" s="85"/>
      <c r="H14" s="85">
        <v>6</v>
      </c>
      <c r="I14" s="159">
        <v>905.56</v>
      </c>
      <c r="J14" s="159">
        <v>830.73</v>
      </c>
      <c r="K14" s="159">
        <v>755.9</v>
      </c>
      <c r="L14" s="159">
        <v>700.97</v>
      </c>
      <c r="M14" s="159">
        <v>597.56</v>
      </c>
      <c r="N14" s="139"/>
      <c r="O14" s="84"/>
      <c r="P14" s="2"/>
      <c r="Q14" s="2"/>
      <c r="R14" s="2"/>
    </row>
    <row r="15" spans="1:18" ht="12" customHeight="1" thickBot="1" thickTop="1">
      <c r="A15" s="120"/>
      <c r="B15" s="175" t="s">
        <v>17</v>
      </c>
      <c r="C15" s="176"/>
      <c r="D15" s="176"/>
      <c r="E15" s="158">
        <f>E13+E14</f>
        <v>0</v>
      </c>
      <c r="F15" s="124"/>
      <c r="G15" s="85"/>
      <c r="H15" s="85">
        <v>7</v>
      </c>
      <c r="I15" s="159">
        <v>925.02</v>
      </c>
      <c r="J15" s="159">
        <v>847.44</v>
      </c>
      <c r="K15" s="159">
        <v>769.84</v>
      </c>
      <c r="L15" s="159">
        <v>714.69</v>
      </c>
      <c r="M15" s="159">
        <v>604.7</v>
      </c>
      <c r="N15" s="139"/>
      <c r="O15" s="84"/>
      <c r="P15" s="2"/>
      <c r="Q15" s="2"/>
      <c r="R15" s="2"/>
    </row>
    <row r="16" spans="1:18" ht="9.75" customHeight="1" thickTop="1">
      <c r="A16" s="117"/>
      <c r="B16" s="177"/>
      <c r="C16" s="225"/>
      <c r="D16" s="225"/>
      <c r="E16" s="226"/>
      <c r="F16" s="118"/>
      <c r="G16" s="85"/>
      <c r="H16" s="85">
        <v>8</v>
      </c>
      <c r="I16" s="159">
        <v>942.55</v>
      </c>
      <c r="J16" s="159">
        <v>862.46</v>
      </c>
      <c r="K16" s="159">
        <v>782.31</v>
      </c>
      <c r="L16" s="159">
        <v>727</v>
      </c>
      <c r="M16" s="159">
        <v>610.85</v>
      </c>
      <c r="N16" s="139"/>
      <c r="O16" s="84"/>
      <c r="P16" s="2"/>
      <c r="Q16" s="2"/>
      <c r="R16" s="2"/>
    </row>
    <row r="17" spans="1:18" ht="9.75" customHeight="1">
      <c r="A17" s="116"/>
      <c r="B17" s="188" t="s">
        <v>16</v>
      </c>
      <c r="C17" s="231"/>
      <c r="D17" s="231"/>
      <c r="E17" s="232"/>
      <c r="F17" s="116"/>
      <c r="G17" s="85"/>
      <c r="H17" s="85">
        <v>9</v>
      </c>
      <c r="I17" s="159">
        <v>958.21</v>
      </c>
      <c r="J17" s="159">
        <v>875.76</v>
      </c>
      <c r="K17" s="159">
        <v>793.29</v>
      </c>
      <c r="L17" s="159">
        <v>737.89</v>
      </c>
      <c r="M17" s="159">
        <v>616</v>
      </c>
      <c r="N17" s="139"/>
      <c r="O17" s="84"/>
      <c r="P17" s="2"/>
      <c r="Q17" s="2"/>
      <c r="R17" s="2"/>
    </row>
    <row r="18" spans="1:18" ht="9.75" customHeight="1">
      <c r="A18" s="117"/>
      <c r="B18" s="182"/>
      <c r="C18" s="234"/>
      <c r="D18" s="234"/>
      <c r="E18" s="235"/>
      <c r="F18" s="118"/>
      <c r="G18" s="85"/>
      <c r="H18" s="85">
        <v>10</v>
      </c>
      <c r="I18" s="159">
        <v>971.96</v>
      </c>
      <c r="J18" s="159">
        <v>887.37</v>
      </c>
      <c r="K18" s="159">
        <v>802.8</v>
      </c>
      <c r="L18" s="159">
        <v>747.38</v>
      </c>
      <c r="M18" s="159">
        <v>620.18</v>
      </c>
      <c r="N18" s="139"/>
      <c r="O18" s="84"/>
      <c r="P18" s="2"/>
      <c r="Q18" s="2"/>
      <c r="R18" s="2"/>
    </row>
    <row r="19" spans="1:18" ht="9.75" customHeight="1">
      <c r="A19" s="64"/>
      <c r="B19" s="10" t="s">
        <v>3</v>
      </c>
      <c r="C19" s="11" t="s">
        <v>2</v>
      </c>
      <c r="D19" s="11" t="s">
        <v>1</v>
      </c>
      <c r="E19" s="12" t="s">
        <v>11</v>
      </c>
      <c r="F19" s="64"/>
      <c r="G19" s="85"/>
      <c r="H19" s="85">
        <v>15</v>
      </c>
      <c r="I19" s="159">
        <v>1142.31</v>
      </c>
      <c r="J19" s="159">
        <v>1045.59</v>
      </c>
      <c r="K19" s="159">
        <v>948.84</v>
      </c>
      <c r="L19" s="159">
        <v>879.95</v>
      </c>
      <c r="M19" s="159">
        <v>692.08</v>
      </c>
      <c r="N19" s="139"/>
      <c r="O19" s="84"/>
      <c r="P19" s="2"/>
      <c r="Q19" s="2"/>
      <c r="R19" s="2"/>
    </row>
    <row r="20" spans="1:18" ht="9.75" customHeight="1">
      <c r="A20" s="117"/>
      <c r="B20" s="19"/>
      <c r="C20" s="151"/>
      <c r="D20" s="147">
        <v>0</v>
      </c>
      <c r="E20" s="143"/>
      <c r="F20" s="118"/>
      <c r="G20" s="86">
        <f>D20</f>
        <v>0</v>
      </c>
      <c r="H20" s="85">
        <v>20</v>
      </c>
      <c r="I20" s="159">
        <v>1298.77</v>
      </c>
      <c r="J20" s="159">
        <v>1190.9</v>
      </c>
      <c r="K20" s="159">
        <v>1083.01</v>
      </c>
      <c r="L20" s="159">
        <v>1001.73</v>
      </c>
      <c r="M20" s="159">
        <v>757.75</v>
      </c>
      <c r="N20" s="139"/>
      <c r="O20" s="84"/>
      <c r="P20" s="2"/>
      <c r="Q20" s="2"/>
      <c r="R20" s="2"/>
    </row>
    <row r="21" spans="1:18" ht="9.75" customHeight="1">
      <c r="A21" s="63"/>
      <c r="B21" s="22"/>
      <c r="C21" s="23"/>
      <c r="D21" s="145">
        <v>0</v>
      </c>
      <c r="E21" s="140"/>
      <c r="F21" s="90"/>
      <c r="G21" s="86">
        <f aca="true" t="shared" si="0" ref="G21:G36">ROUNDUP((100-G20)*D21/100+G20,0)</f>
        <v>0</v>
      </c>
      <c r="H21" s="85">
        <v>25</v>
      </c>
      <c r="I21" s="159">
        <v>1454.92</v>
      </c>
      <c r="J21" s="159">
        <v>1335.8</v>
      </c>
      <c r="K21" s="159">
        <v>1216.7</v>
      </c>
      <c r="L21" s="159">
        <v>1123.21</v>
      </c>
      <c r="M21" s="159">
        <v>824.82</v>
      </c>
      <c r="N21" s="139"/>
      <c r="O21" s="84"/>
      <c r="P21" s="2"/>
      <c r="Q21" s="2"/>
      <c r="R21" s="2"/>
    </row>
    <row r="22" spans="1:18" ht="9.75" customHeight="1">
      <c r="A22" s="63"/>
      <c r="B22" s="22"/>
      <c r="C22" s="23"/>
      <c r="D22" s="145">
        <v>0</v>
      </c>
      <c r="E22" s="140"/>
      <c r="F22" s="90"/>
      <c r="G22" s="86">
        <f t="shared" si="0"/>
        <v>0</v>
      </c>
      <c r="H22" s="85">
        <v>30</v>
      </c>
      <c r="I22" s="159">
        <v>1601.1</v>
      </c>
      <c r="J22" s="159">
        <v>1471.49</v>
      </c>
      <c r="K22" s="159">
        <v>1341.88</v>
      </c>
      <c r="L22" s="159">
        <v>1236.94</v>
      </c>
      <c r="M22" s="159">
        <v>887.39</v>
      </c>
      <c r="N22" s="139"/>
      <c r="O22" s="84"/>
      <c r="P22" s="2"/>
      <c r="Q22" s="2"/>
      <c r="R22" s="2"/>
    </row>
    <row r="23" spans="1:18" ht="9.75" customHeight="1">
      <c r="A23" s="63"/>
      <c r="B23" s="22"/>
      <c r="C23" s="23"/>
      <c r="D23" s="145">
        <v>0</v>
      </c>
      <c r="E23" s="140"/>
      <c r="F23" s="90"/>
      <c r="G23" s="86">
        <f t="shared" si="0"/>
        <v>0</v>
      </c>
      <c r="H23" s="85">
        <v>35</v>
      </c>
      <c r="I23" s="159">
        <v>1737.55</v>
      </c>
      <c r="J23" s="159">
        <v>1598.16</v>
      </c>
      <c r="K23" s="159">
        <v>1458.77</v>
      </c>
      <c r="L23" s="159">
        <v>1343.13</v>
      </c>
      <c r="M23" s="159">
        <v>945.61</v>
      </c>
      <c r="N23" s="139"/>
      <c r="O23" s="84"/>
      <c r="P23" s="2"/>
      <c r="Q23" s="2"/>
      <c r="R23" s="2"/>
    </row>
    <row r="24" spans="1:18" ht="9.75" customHeight="1">
      <c r="A24" s="63"/>
      <c r="B24" s="22"/>
      <c r="C24" s="23"/>
      <c r="D24" s="145">
        <v>0</v>
      </c>
      <c r="E24" s="140"/>
      <c r="F24" s="90"/>
      <c r="G24" s="86">
        <f t="shared" si="0"/>
        <v>0</v>
      </c>
      <c r="H24" s="85">
        <v>40</v>
      </c>
      <c r="I24" s="159">
        <v>1864.55</v>
      </c>
      <c r="J24" s="159">
        <v>1716.07</v>
      </c>
      <c r="K24" s="159">
        <v>1567.6</v>
      </c>
      <c r="L24" s="159">
        <v>1441.95</v>
      </c>
      <c r="M24" s="159">
        <v>999.59</v>
      </c>
      <c r="N24" s="139"/>
      <c r="O24" s="84"/>
      <c r="P24" s="2"/>
      <c r="Q24" s="2"/>
      <c r="R24" s="2"/>
    </row>
    <row r="25" spans="1:18" ht="9.75" customHeight="1">
      <c r="A25" s="63"/>
      <c r="B25" s="22"/>
      <c r="C25" s="23"/>
      <c r="D25" s="145">
        <v>0</v>
      </c>
      <c r="E25" s="140"/>
      <c r="F25" s="90"/>
      <c r="G25" s="86">
        <f t="shared" si="0"/>
        <v>0</v>
      </c>
      <c r="H25" s="85">
        <v>45</v>
      </c>
      <c r="I25" s="159">
        <v>1982.31</v>
      </c>
      <c r="J25" s="159">
        <v>1825.43</v>
      </c>
      <c r="K25" s="159">
        <v>1668.55</v>
      </c>
      <c r="L25" s="159">
        <v>1533.6</v>
      </c>
      <c r="M25" s="159">
        <v>1049.41</v>
      </c>
      <c r="N25" s="139"/>
      <c r="O25" s="84"/>
      <c r="P25" s="2"/>
      <c r="Q25" s="2"/>
      <c r="R25" s="2"/>
    </row>
    <row r="26" spans="1:18" ht="9.75" customHeight="1">
      <c r="A26" s="63"/>
      <c r="B26" s="22"/>
      <c r="C26" s="23"/>
      <c r="D26" s="145">
        <v>0</v>
      </c>
      <c r="E26" s="140"/>
      <c r="F26" s="90"/>
      <c r="G26" s="86">
        <f t="shared" si="0"/>
        <v>0</v>
      </c>
      <c r="H26" s="85">
        <v>50</v>
      </c>
      <c r="I26" s="159">
        <v>2091.13</v>
      </c>
      <c r="J26" s="159">
        <v>1926.48</v>
      </c>
      <c r="K26" s="159">
        <v>1761.84</v>
      </c>
      <c r="L26" s="159">
        <v>1618.3</v>
      </c>
      <c r="M26" s="159">
        <v>1095.2</v>
      </c>
      <c r="N26" s="139"/>
      <c r="O26" s="84"/>
      <c r="P26" s="2"/>
      <c r="Q26" s="2"/>
      <c r="R26" s="2"/>
    </row>
    <row r="27" spans="1:18" ht="9.75" customHeight="1">
      <c r="A27" s="63"/>
      <c r="B27" s="22"/>
      <c r="C27" s="23"/>
      <c r="D27" s="145">
        <v>0</v>
      </c>
      <c r="E27" s="140"/>
      <c r="F27" s="90"/>
      <c r="G27" s="86">
        <f t="shared" si="0"/>
        <v>0</v>
      </c>
      <c r="H27" s="85">
        <v>55</v>
      </c>
      <c r="I27" s="159">
        <v>2235.9</v>
      </c>
      <c r="J27" s="159">
        <v>2060.63</v>
      </c>
      <c r="K27" s="159">
        <v>1885.35</v>
      </c>
      <c r="L27" s="159">
        <v>1730.79</v>
      </c>
      <c r="M27" s="159">
        <v>1160.27</v>
      </c>
      <c r="N27" s="139"/>
      <c r="O27" s="84"/>
      <c r="P27" s="2"/>
      <c r="Q27" s="2"/>
      <c r="R27" s="2"/>
    </row>
    <row r="28" spans="1:18" ht="9.75" customHeight="1">
      <c r="A28" s="63"/>
      <c r="B28" s="22"/>
      <c r="C28" s="23"/>
      <c r="D28" s="145">
        <v>0</v>
      </c>
      <c r="E28" s="140"/>
      <c r="F28" s="90"/>
      <c r="G28" s="86">
        <f t="shared" si="0"/>
        <v>0</v>
      </c>
      <c r="H28" s="85">
        <v>60</v>
      </c>
      <c r="I28" s="159">
        <v>2377.82</v>
      </c>
      <c r="J28" s="159">
        <v>2192.15</v>
      </c>
      <c r="K28" s="159">
        <v>2006.48</v>
      </c>
      <c r="L28" s="159">
        <v>1841.08</v>
      </c>
      <c r="M28" s="159">
        <v>1224.05</v>
      </c>
      <c r="N28" s="139"/>
      <c r="O28" s="84"/>
      <c r="P28" s="2"/>
      <c r="Q28" s="2"/>
      <c r="R28" s="2"/>
    </row>
    <row r="29" spans="1:18" ht="9.75" customHeight="1">
      <c r="A29" s="64"/>
      <c r="B29" s="22"/>
      <c r="C29" s="23"/>
      <c r="D29" s="145">
        <v>0</v>
      </c>
      <c r="E29" s="140"/>
      <c r="F29" s="90"/>
      <c r="G29" s="86">
        <f t="shared" si="0"/>
        <v>0</v>
      </c>
      <c r="H29" s="85">
        <v>65</v>
      </c>
      <c r="I29" s="159">
        <v>2516.99</v>
      </c>
      <c r="J29" s="159">
        <v>2321.09</v>
      </c>
      <c r="K29" s="159">
        <v>2125.21</v>
      </c>
      <c r="L29" s="159">
        <v>1949.23</v>
      </c>
      <c r="M29" s="159">
        <v>1286.6</v>
      </c>
      <c r="N29" s="139"/>
      <c r="O29" s="84"/>
      <c r="P29" s="2"/>
      <c r="Q29" s="2"/>
      <c r="R29" s="2"/>
    </row>
    <row r="30" spans="1:18" ht="9.75" customHeight="1">
      <c r="A30" s="63"/>
      <c r="B30" s="22"/>
      <c r="C30" s="23"/>
      <c r="D30" s="145">
        <v>0</v>
      </c>
      <c r="E30" s="140"/>
      <c r="F30" s="90"/>
      <c r="G30" s="86">
        <f t="shared" si="0"/>
        <v>0</v>
      </c>
      <c r="H30" s="85">
        <v>70</v>
      </c>
      <c r="I30" s="159">
        <v>2653.41</v>
      </c>
      <c r="J30" s="159">
        <v>2447.51</v>
      </c>
      <c r="K30" s="159">
        <v>2241.63</v>
      </c>
      <c r="L30" s="159">
        <v>2055.23</v>
      </c>
      <c r="M30" s="159">
        <v>1347.91</v>
      </c>
      <c r="N30" s="139"/>
      <c r="O30" s="84"/>
      <c r="P30" s="2"/>
      <c r="Q30" s="2"/>
      <c r="R30" s="2"/>
    </row>
    <row r="31" spans="1:18" ht="9.75" customHeight="1">
      <c r="A31" s="63"/>
      <c r="B31" s="22"/>
      <c r="C31" s="23"/>
      <c r="D31" s="145">
        <v>0</v>
      </c>
      <c r="E31" s="140"/>
      <c r="F31" s="90"/>
      <c r="G31" s="86">
        <f t="shared" si="0"/>
        <v>0</v>
      </c>
      <c r="H31" s="85">
        <v>75</v>
      </c>
      <c r="I31" s="159">
        <v>2787.14</v>
      </c>
      <c r="J31" s="159">
        <v>2571.44</v>
      </c>
      <c r="K31" s="159">
        <v>2355.76</v>
      </c>
      <c r="L31" s="159">
        <v>2159.17</v>
      </c>
      <c r="M31" s="159">
        <v>1408.02</v>
      </c>
      <c r="N31" s="139"/>
      <c r="O31" s="84"/>
      <c r="P31" s="2"/>
      <c r="Q31" s="2"/>
      <c r="R31" s="2"/>
    </row>
    <row r="32" spans="1:18" ht="9.75" customHeight="1">
      <c r="A32" s="63"/>
      <c r="B32" s="22"/>
      <c r="C32" s="23"/>
      <c r="D32" s="145">
        <v>0</v>
      </c>
      <c r="E32" s="140"/>
      <c r="F32" s="90"/>
      <c r="G32" s="86">
        <f t="shared" si="0"/>
        <v>0</v>
      </c>
      <c r="H32" s="85">
        <v>80</v>
      </c>
      <c r="I32" s="159">
        <v>2918.28</v>
      </c>
      <c r="J32" s="159">
        <v>2692.95</v>
      </c>
      <c r="K32" s="159">
        <v>2467.65</v>
      </c>
      <c r="L32" s="159">
        <v>2261.08</v>
      </c>
      <c r="M32" s="159">
        <v>1466.95</v>
      </c>
      <c r="N32" s="139"/>
      <c r="O32" s="84"/>
      <c r="P32" s="2"/>
      <c r="Q32" s="2"/>
      <c r="R32" s="2"/>
    </row>
    <row r="33" spans="1:18" ht="9.75" customHeight="1">
      <c r="A33" s="63"/>
      <c r="B33" s="22"/>
      <c r="C33" s="23"/>
      <c r="D33" s="145">
        <v>0</v>
      </c>
      <c r="E33" s="140"/>
      <c r="F33" s="90"/>
      <c r="G33" s="86">
        <f t="shared" si="0"/>
        <v>0</v>
      </c>
      <c r="H33" s="85">
        <v>85</v>
      </c>
      <c r="I33" s="159">
        <v>3046.81</v>
      </c>
      <c r="J33" s="159">
        <v>2812.08</v>
      </c>
      <c r="K33" s="159">
        <v>2577.35</v>
      </c>
      <c r="L33" s="159">
        <v>2360.97</v>
      </c>
      <c r="M33" s="159">
        <v>1524.74</v>
      </c>
      <c r="N33" s="139"/>
      <c r="O33" s="84"/>
      <c r="P33" s="2"/>
      <c r="Q33" s="2"/>
      <c r="R33" s="2"/>
    </row>
    <row r="34" spans="1:18" ht="9.75" customHeight="1">
      <c r="A34" s="63"/>
      <c r="B34" s="22"/>
      <c r="C34" s="23"/>
      <c r="D34" s="145">
        <v>0</v>
      </c>
      <c r="E34" s="140"/>
      <c r="F34" s="90"/>
      <c r="G34" s="86">
        <f t="shared" si="0"/>
        <v>0</v>
      </c>
      <c r="H34" s="85">
        <v>90</v>
      </c>
      <c r="I34" s="159">
        <v>3172.86</v>
      </c>
      <c r="J34" s="159">
        <v>2928.88</v>
      </c>
      <c r="K34" s="159">
        <v>2684.89</v>
      </c>
      <c r="L34" s="159">
        <v>2458.92</v>
      </c>
      <c r="M34" s="159">
        <v>1581.39</v>
      </c>
      <c r="N34" s="139"/>
      <c r="O34" s="84"/>
      <c r="P34" s="2"/>
      <c r="Q34" s="2"/>
      <c r="R34" s="2"/>
    </row>
    <row r="35" spans="1:18" ht="9.75" customHeight="1">
      <c r="A35" s="63"/>
      <c r="B35" s="22"/>
      <c r="C35" s="23"/>
      <c r="D35" s="145">
        <v>0</v>
      </c>
      <c r="E35" s="140"/>
      <c r="F35" s="90"/>
      <c r="G35" s="86">
        <f t="shared" si="0"/>
        <v>0</v>
      </c>
      <c r="H35" s="85">
        <v>100</v>
      </c>
      <c r="I35" s="159">
        <v>3296.42</v>
      </c>
      <c r="J35" s="159">
        <v>3043.37</v>
      </c>
      <c r="K35" s="159">
        <v>2790.33</v>
      </c>
      <c r="L35" s="159">
        <v>2554.98</v>
      </c>
      <c r="M35" s="159">
        <v>1636.92</v>
      </c>
      <c r="N35" s="139"/>
      <c r="O35" s="84"/>
      <c r="P35" s="2"/>
      <c r="Q35" s="2"/>
      <c r="R35" s="2"/>
    </row>
    <row r="36" spans="1:18" ht="9.75" customHeight="1">
      <c r="A36" s="63"/>
      <c r="B36" s="22"/>
      <c r="C36" s="23"/>
      <c r="D36" s="145">
        <v>0</v>
      </c>
      <c r="E36" s="140"/>
      <c r="F36" s="90"/>
      <c r="G36" s="86">
        <f t="shared" si="0"/>
        <v>0</v>
      </c>
      <c r="H36" s="100"/>
      <c r="I36" s="100"/>
      <c r="J36" s="100"/>
      <c r="K36" s="100"/>
      <c r="L36" s="100"/>
      <c r="M36" s="100"/>
      <c r="N36" s="139"/>
      <c r="O36" s="84"/>
      <c r="P36" s="2"/>
      <c r="Q36" s="2"/>
      <c r="R36" s="2"/>
    </row>
    <row r="37" spans="1:18" ht="9.75" customHeight="1">
      <c r="A37" s="125"/>
      <c r="B37" s="175" t="s">
        <v>4</v>
      </c>
      <c r="C37" s="236"/>
      <c r="D37" s="148">
        <f>G36</f>
        <v>0</v>
      </c>
      <c r="E37" s="140">
        <f>IF(D37=0,0,G36*I41)</f>
        <v>0</v>
      </c>
      <c r="F37" s="126"/>
      <c r="G37" s="85"/>
      <c r="H37" s="85" t="s">
        <v>8</v>
      </c>
      <c r="I37" s="100">
        <v>1</v>
      </c>
      <c r="J37" s="100">
        <v>21</v>
      </c>
      <c r="K37" s="100">
        <v>41</v>
      </c>
      <c r="L37" s="100">
        <v>56</v>
      </c>
      <c r="M37" s="100">
        <v>66</v>
      </c>
      <c r="N37" s="139"/>
      <c r="O37" s="84"/>
      <c r="P37" s="2"/>
      <c r="Q37" s="2"/>
      <c r="R37" s="2"/>
    </row>
    <row r="38" spans="1:18" ht="9.75" customHeight="1">
      <c r="A38" s="117"/>
      <c r="B38" s="177"/>
      <c r="C38" s="225"/>
      <c r="D38" s="225"/>
      <c r="E38" s="226"/>
      <c r="F38" s="118"/>
      <c r="G38" s="85"/>
      <c r="H38" s="85">
        <v>0</v>
      </c>
      <c r="I38" s="85" t="e">
        <f>VLOOKUP($D$37,$H$9:$M$35,2)</f>
        <v>#N/A</v>
      </c>
      <c r="J38" s="85" t="e">
        <f>VLOOKUP($D$37,$H$9:$M$35,3)</f>
        <v>#N/A</v>
      </c>
      <c r="K38" s="85" t="e">
        <f>VLOOKUP($D$37,$H$9:$M$35,4)</f>
        <v>#N/A</v>
      </c>
      <c r="L38" s="85" t="e">
        <f>VLOOKUP($D$37,$H$9:$M$35,5)</f>
        <v>#N/A</v>
      </c>
      <c r="M38" s="85" t="e">
        <f>VLOOKUP($D$37,$H$9:$M$35,6)</f>
        <v>#N/A</v>
      </c>
      <c r="N38" s="139"/>
      <c r="O38" s="84"/>
      <c r="P38" s="2"/>
      <c r="Q38" s="2"/>
      <c r="R38" s="2"/>
    </row>
    <row r="39" spans="1:18" ht="9.75" customHeight="1">
      <c r="A39" s="125"/>
      <c r="B39" s="175" t="s">
        <v>0</v>
      </c>
      <c r="C39" s="236"/>
      <c r="D39" s="145">
        <v>0</v>
      </c>
      <c r="E39" s="150">
        <f>IF(D39=0,0,J41*D39)</f>
        <v>0</v>
      </c>
      <c r="F39" s="126"/>
      <c r="G39" s="85"/>
      <c r="H39" s="85">
        <v>0</v>
      </c>
      <c r="I39" s="85" t="e">
        <f>VLOOKUP($D$39,$H$9:$M$35,2)</f>
        <v>#N/A</v>
      </c>
      <c r="J39" s="85" t="e">
        <f>VLOOKUP($D$39,$H$9:$M$35,3)</f>
        <v>#N/A</v>
      </c>
      <c r="K39" s="85" t="e">
        <f>VLOOKUP($D$39,$H$9:$M$35,4)</f>
        <v>#N/A</v>
      </c>
      <c r="L39" s="85" t="e">
        <f>VLOOKUP($D$39,$H$9:$M$35,5)</f>
        <v>#N/A</v>
      </c>
      <c r="M39" s="85" t="e">
        <f>VLOOKUP($D$39,$H$9:$M$35,6)</f>
        <v>#N/A</v>
      </c>
      <c r="N39" s="139"/>
      <c r="O39" s="84"/>
      <c r="P39" s="2"/>
      <c r="Q39" s="2"/>
      <c r="R39" s="2"/>
    </row>
    <row r="40" spans="1:18" ht="9.75" customHeight="1">
      <c r="A40" s="125"/>
      <c r="B40" s="173" t="s">
        <v>14</v>
      </c>
      <c r="C40" s="224"/>
      <c r="D40" s="224"/>
      <c r="E40" s="141">
        <f>E37+E39</f>
        <v>0</v>
      </c>
      <c r="F40" s="126"/>
      <c r="G40" s="85"/>
      <c r="H40" s="85"/>
      <c r="I40" s="85"/>
      <c r="J40" s="85"/>
      <c r="K40" s="85"/>
      <c r="L40" s="85"/>
      <c r="M40" s="85"/>
      <c r="N40" s="139"/>
      <c r="O40" s="84"/>
      <c r="P40" s="2"/>
      <c r="Q40" s="2"/>
      <c r="R40" s="2"/>
    </row>
    <row r="41" spans="1:18" ht="8.25" customHeight="1" thickBot="1">
      <c r="A41" s="125"/>
      <c r="B41" s="8"/>
      <c r="C41" s="27" t="str">
        <f>IF(B1=FALSE," ","Perjuicio Económico 10%")</f>
        <v> </v>
      </c>
      <c r="D41" s="28" t="str">
        <f>IF(B$1=TRUE,0.1," 0")</f>
        <v> 0</v>
      </c>
      <c r="E41" s="140">
        <f>(E40*10/10)*D41</f>
        <v>0</v>
      </c>
      <c r="F41" s="126"/>
      <c r="G41" s="85"/>
      <c r="H41" s="85"/>
      <c r="I41" s="86" t="e">
        <f>HLOOKUP(D5,I37:M38,2)</f>
        <v>#N/A</v>
      </c>
      <c r="J41" s="86" t="e">
        <f>HLOOKUP(D5,I37:M39,3)</f>
        <v>#N/A</v>
      </c>
      <c r="K41" s="85"/>
      <c r="L41" s="85"/>
      <c r="M41" s="85"/>
      <c r="N41" s="139"/>
      <c r="O41" s="84"/>
      <c r="P41" s="2"/>
      <c r="Q41" s="2"/>
      <c r="R41" s="2"/>
    </row>
    <row r="42" spans="1:18" ht="9.75" customHeight="1" thickBot="1" thickTop="1">
      <c r="A42" s="120"/>
      <c r="B42" s="175" t="s">
        <v>26</v>
      </c>
      <c r="C42" s="176"/>
      <c r="D42" s="176"/>
      <c r="E42" s="142">
        <f>SUM(E37,E39,E41)</f>
        <v>0</v>
      </c>
      <c r="F42" s="124"/>
      <c r="G42" s="85"/>
      <c r="H42" s="85"/>
      <c r="I42" s="85"/>
      <c r="J42" s="85"/>
      <c r="K42" s="85"/>
      <c r="L42" s="85"/>
      <c r="M42" s="85"/>
      <c r="O42" s="84"/>
      <c r="P42" s="2"/>
      <c r="Q42" s="2"/>
      <c r="R42" s="2"/>
    </row>
    <row r="43" spans="1:18" ht="6.75" customHeight="1" thickBot="1" thickTop="1">
      <c r="A43" s="117"/>
      <c r="B43" s="177"/>
      <c r="C43" s="225"/>
      <c r="D43" s="225"/>
      <c r="E43" s="226"/>
      <c r="F43" s="118"/>
      <c r="G43" s="85"/>
      <c r="H43" s="85"/>
      <c r="I43" s="85"/>
      <c r="J43" s="85"/>
      <c r="K43" s="85"/>
      <c r="L43" s="85"/>
      <c r="M43" s="85"/>
      <c r="O43" s="84"/>
      <c r="P43" s="2"/>
      <c r="Q43" s="2"/>
      <c r="R43" s="2"/>
    </row>
    <row r="44" spans="1:18" ht="13.5" customHeight="1" thickBot="1" thickTop="1">
      <c r="A44" s="127"/>
      <c r="B44" s="180" t="s">
        <v>19</v>
      </c>
      <c r="C44" s="227"/>
      <c r="D44" s="227"/>
      <c r="E44" s="144">
        <f>+E15+E42</f>
        <v>0</v>
      </c>
      <c r="F44" s="128"/>
      <c r="G44" s="85"/>
      <c r="H44" s="85"/>
      <c r="I44" s="85"/>
      <c r="J44" s="85"/>
      <c r="K44" s="85"/>
      <c r="L44" s="85"/>
      <c r="M44" s="85"/>
      <c r="O44" s="84"/>
      <c r="P44" s="2"/>
      <c r="Q44" s="2"/>
      <c r="R44" s="2"/>
    </row>
    <row r="45" spans="1:18" ht="9.75" customHeight="1">
      <c r="A45" s="129"/>
      <c r="B45" s="130"/>
      <c r="C45" s="131"/>
      <c r="D45" s="131"/>
      <c r="E45" s="131"/>
      <c r="F45" s="132"/>
      <c r="G45" s="85"/>
      <c r="H45" s="139"/>
      <c r="I45" s="139"/>
      <c r="J45" s="139"/>
      <c r="K45" s="139"/>
      <c r="L45" s="139"/>
      <c r="M45" s="139"/>
      <c r="O45" s="84"/>
      <c r="P45" s="2"/>
      <c r="Q45" s="2"/>
      <c r="R45" s="2"/>
    </row>
    <row r="46" spans="1:18" ht="9.75" customHeight="1">
      <c r="A46" s="129"/>
      <c r="B46" s="237"/>
      <c r="C46" s="237"/>
      <c r="D46" s="237"/>
      <c r="E46" s="237"/>
      <c r="F46" s="132"/>
      <c r="G46" s="84"/>
      <c r="O46" s="84"/>
      <c r="P46" s="2"/>
      <c r="Q46" s="2"/>
      <c r="R46" s="2"/>
    </row>
    <row r="47" spans="1:18" ht="9.75" customHeight="1">
      <c r="A47" s="106"/>
      <c r="B47" s="133"/>
      <c r="C47" s="106"/>
      <c r="D47" s="106"/>
      <c r="E47" s="106"/>
      <c r="F47" s="106"/>
      <c r="G47" s="84"/>
      <c r="O47" s="84"/>
      <c r="P47" s="2"/>
      <c r="Q47" s="2"/>
      <c r="R47" s="2"/>
    </row>
    <row r="48" spans="1:18" ht="9.75" customHeight="1">
      <c r="A48" s="133"/>
      <c r="B48" s="233" t="s">
        <v>20</v>
      </c>
      <c r="C48" s="233"/>
      <c r="D48" s="233"/>
      <c r="E48" s="233"/>
      <c r="F48" s="133"/>
      <c r="G48" s="84"/>
      <c r="O48" s="84"/>
      <c r="P48" s="2"/>
      <c r="Q48" s="2"/>
      <c r="R48" s="2"/>
    </row>
    <row r="49" spans="1:18" ht="9.75" customHeight="1">
      <c r="A49" s="133"/>
      <c r="B49" s="233"/>
      <c r="C49" s="233"/>
      <c r="D49" s="233"/>
      <c r="E49" s="233"/>
      <c r="F49" s="133"/>
      <c r="G49" s="84"/>
      <c r="O49" s="84"/>
      <c r="P49" s="2"/>
      <c r="Q49" s="2"/>
      <c r="R49" s="2"/>
    </row>
    <row r="50" spans="1:18" ht="9.75" customHeight="1">
      <c r="A50" s="133"/>
      <c r="B50" s="233"/>
      <c r="C50" s="233"/>
      <c r="D50" s="233"/>
      <c r="E50" s="233"/>
      <c r="F50" s="133"/>
      <c r="G50" s="84"/>
      <c r="H50" s="84"/>
      <c r="I50" s="84"/>
      <c r="J50" s="84"/>
      <c r="K50" s="84"/>
      <c r="L50" s="84"/>
      <c r="M50" s="84"/>
      <c r="N50" s="84"/>
      <c r="O50" s="84"/>
      <c r="P50" s="2"/>
      <c r="Q50" s="2"/>
      <c r="R50" s="2"/>
    </row>
    <row r="51" spans="1:18" ht="9.75" customHeight="1">
      <c r="A51" s="133"/>
      <c r="B51" s="233"/>
      <c r="C51" s="233"/>
      <c r="D51" s="233"/>
      <c r="E51" s="233"/>
      <c r="F51" s="133"/>
      <c r="G51" s="84"/>
      <c r="H51" s="84"/>
      <c r="I51" s="84"/>
      <c r="J51" s="84"/>
      <c r="K51" s="84"/>
      <c r="L51" s="84"/>
      <c r="M51" s="84"/>
      <c r="N51" s="84"/>
      <c r="O51" s="84"/>
      <c r="P51" s="2"/>
      <c r="Q51" s="2"/>
      <c r="R51" s="2"/>
    </row>
    <row r="52" spans="1:18" ht="9.75" customHeight="1">
      <c r="A52" s="106"/>
      <c r="B52" s="233"/>
      <c r="C52" s="233"/>
      <c r="D52" s="233"/>
      <c r="E52" s="233"/>
      <c r="F52" s="106"/>
      <c r="G52" s="84"/>
      <c r="H52" s="84"/>
      <c r="I52" s="84"/>
      <c r="J52" s="84"/>
      <c r="K52" s="84"/>
      <c r="L52" s="84"/>
      <c r="M52" s="84"/>
      <c r="N52" s="84"/>
      <c r="O52" s="84"/>
      <c r="P52" s="2"/>
      <c r="Q52" s="2"/>
      <c r="R52" s="2"/>
    </row>
    <row r="53" spans="1:18" ht="9.75" customHeight="1">
      <c r="A53" s="106"/>
      <c r="B53" s="233"/>
      <c r="C53" s="233"/>
      <c r="D53" s="233"/>
      <c r="E53" s="233"/>
      <c r="F53" s="106"/>
      <c r="G53" s="84"/>
      <c r="H53" s="84"/>
      <c r="I53" s="84"/>
      <c r="J53" s="84"/>
      <c r="K53" s="84"/>
      <c r="L53" s="84"/>
      <c r="M53" s="84"/>
      <c r="N53" s="84"/>
      <c r="O53" s="84"/>
      <c r="P53" s="2"/>
      <c r="Q53" s="2"/>
      <c r="R53" s="2"/>
    </row>
    <row r="54" spans="1:18" ht="9.75" customHeight="1">
      <c r="A54" s="134"/>
      <c r="B54" s="233"/>
      <c r="C54" s="233"/>
      <c r="D54" s="233"/>
      <c r="E54" s="233"/>
      <c r="F54" s="106"/>
      <c r="G54" s="135"/>
      <c r="H54" s="84"/>
      <c r="I54" s="84"/>
      <c r="J54" s="84"/>
      <c r="K54" s="84"/>
      <c r="L54" s="84"/>
      <c r="M54" s="84"/>
      <c r="N54" s="84"/>
      <c r="O54" s="84"/>
      <c r="P54" s="2"/>
      <c r="Q54" s="2"/>
      <c r="R54" s="2"/>
    </row>
    <row r="55" spans="1:18" ht="9.75" customHeight="1">
      <c r="A55" s="134"/>
      <c r="B55" s="233"/>
      <c r="C55" s="233"/>
      <c r="D55" s="233"/>
      <c r="E55" s="233"/>
      <c r="F55" s="106"/>
      <c r="G55" s="135"/>
      <c r="H55" s="84"/>
      <c r="I55" s="84"/>
      <c r="J55" s="84"/>
      <c r="K55" s="84"/>
      <c r="L55" s="84"/>
      <c r="M55" s="84"/>
      <c r="N55" s="84"/>
      <c r="O55" s="84"/>
      <c r="P55" s="2"/>
      <c r="Q55" s="2"/>
      <c r="R55" s="2"/>
    </row>
    <row r="56" spans="1:18" ht="9.75" customHeight="1">
      <c r="A56" s="134"/>
      <c r="B56" s="233"/>
      <c r="C56" s="233"/>
      <c r="D56" s="233"/>
      <c r="E56" s="233"/>
      <c r="F56" s="106"/>
      <c r="G56" s="135"/>
      <c r="H56" s="84"/>
      <c r="I56" s="84"/>
      <c r="J56" s="84"/>
      <c r="K56" s="84"/>
      <c r="L56" s="84"/>
      <c r="M56" s="84"/>
      <c r="N56" s="84"/>
      <c r="O56" s="84"/>
      <c r="P56" s="2"/>
      <c r="Q56" s="2"/>
      <c r="R56" s="2"/>
    </row>
    <row r="57" spans="1:18" ht="9.75" customHeight="1">
      <c r="A57" s="136"/>
      <c r="B57" s="233"/>
      <c r="C57" s="233"/>
      <c r="D57" s="233"/>
      <c r="E57" s="233"/>
      <c r="F57" s="137"/>
      <c r="G57" s="137"/>
      <c r="H57" s="84"/>
      <c r="I57" s="84"/>
      <c r="J57" s="84"/>
      <c r="K57" s="84"/>
      <c r="L57" s="84"/>
      <c r="M57" s="84"/>
      <c r="N57" s="84"/>
      <c r="O57" s="84"/>
      <c r="P57" s="2"/>
      <c r="Q57" s="2"/>
      <c r="R57" s="2"/>
    </row>
    <row r="58" spans="1:18" ht="9.75" customHeight="1">
      <c r="A58" s="136"/>
      <c r="B58" s="233"/>
      <c r="C58" s="233"/>
      <c r="D58" s="233"/>
      <c r="E58" s="233"/>
      <c r="H58" s="84"/>
      <c r="I58" s="84"/>
      <c r="J58" s="84"/>
      <c r="K58" s="84"/>
      <c r="L58" s="84"/>
      <c r="M58" s="84"/>
      <c r="N58" s="84"/>
      <c r="O58" s="84"/>
      <c r="P58" s="2"/>
      <c r="Q58" s="2"/>
      <c r="R58" s="2"/>
    </row>
    <row r="59" spans="1:18" ht="9.75" customHeight="1">
      <c r="A59" s="136"/>
      <c r="H59" s="84"/>
      <c r="I59" s="84"/>
      <c r="J59" s="84"/>
      <c r="K59" s="84"/>
      <c r="L59" s="84"/>
      <c r="M59" s="84"/>
      <c r="N59" s="84"/>
      <c r="O59" s="84"/>
      <c r="P59" s="2"/>
      <c r="Q59" s="2"/>
      <c r="R59" s="2"/>
    </row>
    <row r="60" spans="1:18" ht="9.75" customHeight="1">
      <c r="A60" s="136"/>
      <c r="H60" s="84"/>
      <c r="I60" s="84"/>
      <c r="J60" s="84"/>
      <c r="K60" s="84"/>
      <c r="L60" s="84"/>
      <c r="M60" s="84"/>
      <c r="N60" s="84"/>
      <c r="O60" s="84"/>
      <c r="P60" s="2"/>
      <c r="Q60" s="2"/>
      <c r="R60" s="2"/>
    </row>
    <row r="61" spans="1:18" ht="9.75" customHeight="1">
      <c r="A61" s="136"/>
      <c r="H61" s="84"/>
      <c r="I61" s="84"/>
      <c r="J61" s="84"/>
      <c r="K61" s="84"/>
      <c r="L61" s="84"/>
      <c r="M61" s="84"/>
      <c r="N61" s="84"/>
      <c r="O61" s="84"/>
      <c r="P61" s="2"/>
      <c r="Q61" s="2"/>
      <c r="R61" s="2"/>
    </row>
    <row r="62" spans="1:18" ht="9.75" customHeight="1">
      <c r="A62" s="2"/>
      <c r="H62" s="84"/>
      <c r="I62" s="84"/>
      <c r="J62" s="84"/>
      <c r="K62" s="84"/>
      <c r="L62" s="84"/>
      <c r="M62" s="84"/>
      <c r="N62" s="84"/>
      <c r="O62" s="84"/>
      <c r="P62" s="2"/>
      <c r="Q62" s="2"/>
      <c r="R62" s="2"/>
    </row>
    <row r="63" spans="8:15" ht="9.75" customHeight="1">
      <c r="H63" s="84"/>
      <c r="I63" s="138"/>
      <c r="J63" s="138"/>
      <c r="K63" s="138"/>
      <c r="L63" s="138"/>
      <c r="M63" s="138"/>
      <c r="N63" s="138"/>
      <c r="O63" s="138"/>
    </row>
    <row r="64" spans="8:15" ht="12.75">
      <c r="H64" s="84"/>
      <c r="I64" s="138"/>
      <c r="J64" s="138"/>
      <c r="K64" s="138"/>
      <c r="L64" s="138"/>
      <c r="M64" s="138"/>
      <c r="N64" s="138"/>
      <c r="O64" s="138"/>
    </row>
    <row r="65" spans="8:15" ht="12.75">
      <c r="H65" s="84"/>
      <c r="I65" s="138"/>
      <c r="J65" s="138"/>
      <c r="K65" s="138"/>
      <c r="L65" s="138"/>
      <c r="M65" s="138"/>
      <c r="N65" s="138"/>
      <c r="O65" s="138"/>
    </row>
    <row r="66" spans="8:15" ht="12.75">
      <c r="H66" s="84"/>
      <c r="I66" s="138"/>
      <c r="J66" s="138"/>
      <c r="K66" s="138"/>
      <c r="L66" s="138"/>
      <c r="M66" s="138"/>
      <c r="N66" s="138"/>
      <c r="O66" s="138"/>
    </row>
    <row r="67" ht="12.75">
      <c r="H67" s="84"/>
    </row>
    <row r="68" ht="12.75">
      <c r="H68" s="84"/>
    </row>
    <row r="69" ht="12.75">
      <c r="H69" s="84"/>
    </row>
    <row r="70" ht="12.75">
      <c r="H70" s="84"/>
    </row>
    <row r="71" ht="12.75">
      <c r="H71" s="84"/>
    </row>
    <row r="72" ht="12.75">
      <c r="H72" s="84"/>
    </row>
    <row r="73" ht="12.75">
      <c r="H73" s="84"/>
    </row>
    <row r="74" ht="12.75">
      <c r="H74" s="84"/>
    </row>
    <row r="75" ht="12.75">
      <c r="H75" s="84"/>
    </row>
    <row r="76" ht="12.75">
      <c r="H76" s="84"/>
    </row>
    <row r="77" ht="12.75">
      <c r="H77" s="84"/>
    </row>
    <row r="78" ht="12.75">
      <c r="H78" s="84"/>
    </row>
    <row r="79" ht="12.75">
      <c r="H79" s="84"/>
    </row>
    <row r="80" ht="12.75">
      <c r="H80" s="84"/>
    </row>
    <row r="81" ht="12.75">
      <c r="H81" s="84"/>
    </row>
    <row r="82" ht="12.75">
      <c r="H82" s="84"/>
    </row>
    <row r="83" ht="12.75">
      <c r="H83" s="84"/>
    </row>
    <row r="84" ht="12.75">
      <c r="H84" s="84"/>
    </row>
    <row r="85" ht="12.75">
      <c r="H85" s="84"/>
    </row>
    <row r="86" ht="12.75">
      <c r="H86" s="84"/>
    </row>
    <row r="87" ht="12.75">
      <c r="H87" s="84"/>
    </row>
    <row r="88" ht="12.75">
      <c r="H88" s="84"/>
    </row>
    <row r="89" ht="12.75">
      <c r="H89" s="84"/>
    </row>
    <row r="90" ht="12.75">
      <c r="H90" s="84"/>
    </row>
    <row r="91" ht="12.75">
      <c r="H91" s="84"/>
    </row>
    <row r="92" ht="12.75">
      <c r="H92" s="84"/>
    </row>
    <row r="93" ht="12.75">
      <c r="H93" s="84"/>
    </row>
  </sheetData>
  <sheetProtection password="8009" sheet="1" objects="1" scenarios="1"/>
  <mergeCells count="26">
    <mergeCell ref="B38:E38"/>
    <mergeCell ref="B39:C39"/>
    <mergeCell ref="B46:E46"/>
    <mergeCell ref="B48:E58"/>
    <mergeCell ref="B40:D40"/>
    <mergeCell ref="B42:D42"/>
    <mergeCell ref="B43:E43"/>
    <mergeCell ref="B44:D44"/>
    <mergeCell ref="B14:D14"/>
    <mergeCell ref="B15:D15"/>
    <mergeCell ref="B16:E16"/>
    <mergeCell ref="B17:E17"/>
    <mergeCell ref="B18:E18"/>
    <mergeCell ref="B37:C37"/>
    <mergeCell ref="B8:E8"/>
    <mergeCell ref="B9:C9"/>
    <mergeCell ref="B10:C10"/>
    <mergeCell ref="B11:C11"/>
    <mergeCell ref="B12:C12"/>
    <mergeCell ref="B13:C13"/>
    <mergeCell ref="B1:C1"/>
    <mergeCell ref="D1:E1"/>
    <mergeCell ref="B2:E2"/>
    <mergeCell ref="B3:E3"/>
    <mergeCell ref="B6:D6"/>
    <mergeCell ref="B7:E7"/>
  </mergeCells>
  <dataValidations count="12">
    <dataValidation allowBlank="1" showInputMessage="1" showErrorMessage="1" promptTitle="Formato Fecha del Accidente" prompt="Rectificar la fecha con mismo formato" errorTitle="Verificar formato fecha e inicio" error="De 08/11/1995 al 31/12/2005" sqref="E5"/>
    <dataValidation allowBlank="1" showInputMessage="1" showErrorMessage="1" promptTitle="Se entiende por &quot;Día Impeditivo&quot;" prompt="Aquel en que la víctima está incapacitada para desarrollar su ocupación o actividad habitual." sqref="B11:C11"/>
    <dataValidation type="whole" allowBlank="1" showInputMessage="1" showErrorMessage="1" promptTitle="MUY IMPORTANTE: Ordenamiento" prompt="Para una ponderación correcta, los puntos de secuela, deben ordenarse de mayor a menor, introduciendo primero los puntos de la secuela mayor." sqref="D20">
      <formula1>0</formula1>
      <formula2>999999</formula2>
    </dataValidation>
    <dataValidation allowBlank="1" showInputMessage="1" showErrorMessage="1" promptTitle="Introducción del Código Secuela" prompt="Introducir si se desa Código de Secuela" sqref="B20"/>
    <dataValidation allowBlank="1" showInputMessage="1" showErrorMessage="1" promptTitle="Introducir Descripción Secuela" prompt="Si desea descripción de la Secuela" sqref="C20"/>
    <dataValidation allowBlank="1" showInputMessage="1" showErrorMessage="1" promptTitle="Formato de la Fecha del Alta." prompt="Rectificar la fecha con mismo formato" errorTitle="Verificar formato fecha e inicio" error="De 08/11/1995 al 31/12/2005" sqref="B5"/>
    <dataValidation allowBlank="1" showInputMessage="1" showErrorMessage="1" promptTitle="Introducción Nombre Perjudicado" prompt="Introducir si se desa Nombre Perjudicado" sqref="C5"/>
    <dataValidation type="whole" allowBlank="1" showInputMessage="1" showErrorMessage="1" promptTitle="Introducción Edad Perjudicado" prompt="Introducir la edad del Perjudicado" errorTitle="Sólo número entero" sqref="D5">
      <formula1>0</formula1>
      <formula2>150</formula2>
    </dataValidation>
    <dataValidation type="whole" allowBlank="1" showInputMessage="1" showErrorMessage="1" promptTitle="Introducir días Hospitalización" prompt="Los días de Estancia Hospitalaria" sqref="D10">
      <formula1>0</formula1>
      <formula2>9999999</formula2>
    </dataValidation>
    <dataValidation type="whole" allowBlank="1" showInputMessage="1" showErrorMessage="1" promptTitle="Introducir los días Impeditivos." prompt="Definición: Pulsar sobre Días Impeditivos " sqref="D11">
      <formula1>0</formula1>
      <formula2>9999999</formula2>
    </dataValidation>
    <dataValidation type="whole" allowBlank="1" showInputMessage="1" showErrorMessage="1" promptTitle="Introducir días No Impeditivos ." prompt="Días de Baja no impeditivos" sqref="D12">
      <formula1>0</formula1>
      <formula2>9999999</formula2>
    </dataValidation>
    <dataValidation type="whole" allowBlank="1" showInputMessage="1" showErrorMessage="1" promptTitle="Introducir Perjuicio estético" prompt="Introducir Puntos Perjuicio estético" sqref="D39">
      <formula1>0</formula1>
      <formula2>9999999</formula2>
    </dataValidation>
  </dataValidations>
  <printOptions/>
  <pageMargins left="0.75" right="0.75" top="1" bottom="1"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 Expósito Dopico</dc:creator>
  <cp:keywords/>
  <dc:description/>
  <cp:lastModifiedBy>Ger</cp:lastModifiedBy>
  <cp:lastPrinted>2014-03-05T11:32:57Z</cp:lastPrinted>
  <dcterms:created xsi:type="dcterms:W3CDTF">1999-12-03T07:43:11Z</dcterms:created>
  <dcterms:modified xsi:type="dcterms:W3CDTF">2014-03-31T21:30:49Z</dcterms:modified>
  <cp:category/>
  <cp:version/>
  <cp:contentType/>
  <cp:contentStatus/>
</cp:coreProperties>
</file>